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5360" windowHeight="8550" activeTab="0"/>
  </bookViews>
  <sheets>
    <sheet name="Portrait" sheetId="1" r:id="rId1"/>
  </sheets>
  <definedNames>
    <definedName name="ActivityCodes">'Portrait'!$AB$50:$AB$142</definedName>
    <definedName name="EstType">'Portrait'!$Y$55:$Y$56</definedName>
    <definedName name="FullActivity">#REF!</definedName>
    <definedName name="PerformanceStandards">'Portrait'!$AB$50:$AJ$142</definedName>
    <definedName name="_xlnm.Print_Area" localSheetId="0">'Portrait'!$A$1:$O$54</definedName>
    <definedName name="WorkDay">'Portrait'!$O$7</definedName>
  </definedNames>
  <calcPr fullCalcOnLoad="1"/>
</workbook>
</file>

<file path=xl/sharedStrings.xml><?xml version="1.0" encoding="utf-8"?>
<sst xmlns="http://schemas.openxmlformats.org/spreadsheetml/2006/main" count="333" uniqueCount="162">
  <si>
    <t>Number
Of Men Assigned</t>
  </si>
  <si>
    <t>Number of Work Days in Period</t>
  </si>
  <si>
    <t>Total
Man-Days Available</t>
  </si>
  <si>
    <t>X</t>
  </si>
  <si>
    <t>=</t>
  </si>
  <si>
    <t>Number Man-Days Available</t>
  </si>
  <si>
    <t>Organization Name &amp; Number:</t>
  </si>
  <si>
    <t>PERIOD:</t>
  </si>
  <si>
    <t>Scheduled By:</t>
  </si>
  <si>
    <t>Crew Size</t>
  </si>
  <si>
    <t>Flaggers</t>
  </si>
  <si>
    <t>Estimated</t>
  </si>
  <si>
    <t>Quantity</t>
  </si>
  <si>
    <t>Crew Days</t>
  </si>
  <si>
    <t>Man Days</t>
  </si>
  <si>
    <t>TOTAL MAN-DAYS SCHEDULED</t>
  </si>
  <si>
    <t>Patching of Bituminous Pavements</t>
  </si>
  <si>
    <t>Tons</t>
  </si>
  <si>
    <t>Repair of Base Failure</t>
  </si>
  <si>
    <t>Skip Patching</t>
  </si>
  <si>
    <t>Sealing &amp; Surface Treatment</t>
  </si>
  <si>
    <t>Tack Coat</t>
  </si>
  <si>
    <t>Gallons</t>
  </si>
  <si>
    <t>Purchase Order Contract Paving</t>
  </si>
  <si>
    <t>Dollars</t>
  </si>
  <si>
    <t xml:space="preserve"> Asphalt &amp; Aggregate</t>
  </si>
  <si>
    <t>Feet</t>
  </si>
  <si>
    <t>Joint &amp; Crack Sealing in Flexible Pavements</t>
  </si>
  <si>
    <t>Patching PCC Pavements</t>
  </si>
  <si>
    <t>Sq. Feet</t>
  </si>
  <si>
    <t>Joint &amp; Crack Sealing in PCC Pavements</t>
  </si>
  <si>
    <t>Surface Repair of PCC Pavements</t>
  </si>
  <si>
    <t>Patching PCC Pavements with Premix</t>
  </si>
  <si>
    <t>Stabilization -- Shoulders</t>
  </si>
  <si>
    <t>Stabilization -- Roadway</t>
  </si>
  <si>
    <t>Ditching and Blading -- Unpaved Roadway</t>
  </si>
  <si>
    <t>Road Miles</t>
  </si>
  <si>
    <t>Blading -- Unpaved Roadway</t>
  </si>
  <si>
    <t>Minor Drainage Structures</t>
  </si>
  <si>
    <t>Employee Hours</t>
  </si>
  <si>
    <t>Install Pipe Culverts</t>
  </si>
  <si>
    <t>Subsurface Drains</t>
  </si>
  <si>
    <t>Dumped Rock Ditches</t>
  </si>
  <si>
    <t>Riprapping of Embankments</t>
  </si>
  <si>
    <t>Removing Ditchline Obstacles</t>
  </si>
  <si>
    <t>Shoulder Miles</t>
  </si>
  <si>
    <t>Guardrail Maintenance</t>
  </si>
  <si>
    <t>Repair/Replace Rights of Way Fence</t>
  </si>
  <si>
    <t>Mowing – Non Expressway</t>
  </si>
  <si>
    <t>Acres</t>
  </si>
  <si>
    <t>Brush Control -- Hand</t>
  </si>
  <si>
    <t>Brush Control -- Machine</t>
  </si>
  <si>
    <t>Wildflowers</t>
  </si>
  <si>
    <t>Herbicide Spraying</t>
  </si>
  <si>
    <t>Litter Pickup &amp; Disposal</t>
  </si>
  <si>
    <t>Bags</t>
  </si>
  <si>
    <t>Rest Area Maintenance</t>
  </si>
  <si>
    <t>Litter Disposal/Support (Non-DOH Forces)</t>
  </si>
  <si>
    <t>Contract/Hired Maintenance</t>
  </si>
  <si>
    <t>Supervision -- Work Release Program</t>
  </si>
  <si>
    <t>Dead Deer -- Pickup/Removal</t>
  </si>
  <si>
    <t>Hand Mowing/Trimming</t>
  </si>
  <si>
    <t>Mowing - Expressway (Interstate/APD)</t>
  </si>
  <si>
    <t>Mechanical Application of SRIC Materials</t>
  </si>
  <si>
    <t>Snow Plowing and Blowing</t>
  </si>
  <si>
    <t>Snow Fence</t>
  </si>
  <si>
    <t>Post Storm Cleanup</t>
  </si>
  <si>
    <t>SRIC Support Operations</t>
  </si>
  <si>
    <t>Coding and Spotting</t>
  </si>
  <si>
    <t>Miles</t>
  </si>
  <si>
    <t>Pavement Markings</t>
  </si>
  <si>
    <t>Sign Installation/Maintenance</t>
  </si>
  <si>
    <t>Illumination Devices and Signals</t>
  </si>
  <si>
    <t>Impact Attenuators</t>
  </si>
  <si>
    <t>Each</t>
  </si>
  <si>
    <t>Roadway Striping (Yellow)</t>
  </si>
  <si>
    <t>Roadway Striping (White)</t>
  </si>
  <si>
    <t>Bridge Repair, Maintenance and Construction</t>
  </si>
  <si>
    <t>Bridge Inspection and Analysis</t>
  </si>
  <si>
    <t>Bridge Design</t>
  </si>
  <si>
    <t>Cleaning and Painting</t>
  </si>
  <si>
    <t>Repair and Realigment of Bearing Devices</t>
  </si>
  <si>
    <t>Sealing of Concrete Bridge Decks</t>
  </si>
  <si>
    <t>Bridge Washing</t>
  </si>
  <si>
    <t>Opening of Bridge Drainage Systems</t>
  </si>
  <si>
    <t>Scour/Erosion and Riprapping at Bridges</t>
  </si>
  <si>
    <t>Repair/Replacement of Expansion Dam Seals</t>
  </si>
  <si>
    <t>Sweeping</t>
  </si>
  <si>
    <t>Tunnel Maintenance</t>
  </si>
  <si>
    <t>Emergency Services</t>
  </si>
  <si>
    <t>Steel Piling Installation</t>
  </si>
  <si>
    <t>Unclassified Excavation</t>
  </si>
  <si>
    <t>Non-Annual Plan Employee Hours</t>
  </si>
  <si>
    <t>Miscellaneous Maintenance</t>
  </si>
  <si>
    <t>Placing PCC</t>
  </si>
  <si>
    <t>Cubic Yards</t>
  </si>
  <si>
    <t>Erosion/Pollution Control</t>
  </si>
  <si>
    <t>Hauling Materials -  Premix and Stone</t>
  </si>
  <si>
    <t>Repair of Hired/Rented Equipment</t>
  </si>
  <si>
    <t>Support Equipment Repair</t>
  </si>
  <si>
    <t>Fueling Service</t>
  </si>
  <si>
    <t>Houskeeping and Security</t>
  </si>
  <si>
    <t>Equipment Shop Utilities</t>
  </si>
  <si>
    <t>Organization Overhead</t>
  </si>
  <si>
    <t>Leave Time</t>
  </si>
  <si>
    <t>Grievance -- Maintenance Work Force</t>
  </si>
  <si>
    <t>Training</t>
  </si>
  <si>
    <t>Unproductive Equipment</t>
  </si>
  <si>
    <t>Rents and Miscellaneous Expenses</t>
  </si>
  <si>
    <t>Flagging</t>
  </si>
  <si>
    <t>Handling of Materials (Non-SRIC)</t>
  </si>
  <si>
    <t>Cleaning of Equipment</t>
  </si>
  <si>
    <t>Building and Grounds</t>
  </si>
  <si>
    <t>Hand Patch &amp; Seal with Asph &amp; Agg</t>
  </si>
  <si>
    <t>Install and Maint of Non-Bridge Structures</t>
  </si>
  <si>
    <t>Pull Shoulders or Ditches-- Paved Roadway</t>
  </si>
  <si>
    <t>Dead Animal - Not Deer - Pickup/Removal</t>
  </si>
  <si>
    <t>Seal of Bridge Concrete Substructure Units</t>
  </si>
  <si>
    <t>Mount/Dismount Attach to Equip for Temp Use</t>
  </si>
  <si>
    <t>EH</t>
  </si>
  <si>
    <t>Code</t>
  </si>
  <si>
    <t>Description</t>
  </si>
  <si>
    <t>Unit</t>
  </si>
  <si>
    <t>Short Unit</t>
  </si>
  <si>
    <t>Productivity</t>
  </si>
  <si>
    <t>Daily Production</t>
  </si>
  <si>
    <t>Unit of measure = $</t>
  </si>
  <si>
    <t>Productivity but no crew size</t>
  </si>
  <si>
    <t>Crew Size and productivity provided</t>
  </si>
  <si>
    <t>Est.</t>
  </si>
  <si>
    <t>Bldg and Grnd Maint by Shop Personnel</t>
  </si>
  <si>
    <t>Includes Planned AL, SL, Greivance, Training</t>
  </si>
  <si>
    <t>Unavailable Time</t>
  </si>
  <si>
    <t>Maintenance Schedule Worksheet</t>
  </si>
  <si>
    <t>FROM / TO</t>
  </si>
  <si>
    <t>Activity</t>
  </si>
  <si>
    <t>Location / Comments</t>
  </si>
  <si>
    <t>Approved By:</t>
  </si>
  <si>
    <t>Number of Hours in Workday:</t>
  </si>
  <si>
    <t>Alternate Activities</t>
  </si>
  <si>
    <t>Equipment/Comments:</t>
  </si>
  <si>
    <t>Work Description / Location</t>
  </si>
  <si>
    <t>Route Numbers</t>
  </si>
  <si>
    <t>Activity/ EstType</t>
  </si>
  <si>
    <t>Remarks:</t>
  </si>
  <si>
    <t>TN</t>
  </si>
  <si>
    <t>GL</t>
  </si>
  <si>
    <t>DL</t>
  </si>
  <si>
    <t>FT</t>
  </si>
  <si>
    <t>SF</t>
  </si>
  <si>
    <t>MI</t>
  </si>
  <si>
    <t>SM</t>
  </si>
  <si>
    <t>AC</t>
  </si>
  <si>
    <t>BG</t>
  </si>
  <si>
    <t>EA</t>
  </si>
  <si>
    <t>CY</t>
  </si>
  <si>
    <t>401 - Asphalt Pavement Grinding</t>
  </si>
  <si>
    <t>Square Feet</t>
  </si>
  <si>
    <t>Asphalt Pavement Grinding</t>
  </si>
  <si>
    <t xml:space="preserve"> Form OM-41 (Rev. 7/08)</t>
  </si>
  <si>
    <t>Temporary Patch -- Premix</t>
  </si>
  <si>
    <t>http://sharepoint.wv.gov/sites/dot/policies/DOH/Section%20V%20%20Highway%20Operations/DOH0507.pdf#nameddest=Chapter6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</si>
</sst>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</numFmts>
  <fonts count="5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i/>
      <sz val="26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4"/>
      <name val="Arial"/>
      <family val="2"/>
    </font>
    <font>
      <sz val="2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8"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" fontId="7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1" fillId="0" borderId="2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2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>
      <alignment horizontal="right" vertical="center"/>
    </xf>
    <xf numFmtId="0" fontId="7" fillId="0" borderId="24" xfId="0" applyFont="1" applyBorder="1" applyAlignment="1" applyProtection="1">
      <alignment horizontal="center" vertical="center"/>
      <protection/>
    </xf>
    <xf numFmtId="170" fontId="1" fillId="0" borderId="25" xfId="0" applyNumberFormat="1" applyFont="1" applyBorder="1" applyAlignment="1" applyProtection="1">
      <alignment horizontal="left" vertical="justify"/>
      <protection locked="0"/>
    </xf>
    <xf numFmtId="170" fontId="1" fillId="0" borderId="26" xfId="0" applyNumberFormat="1" applyFont="1" applyBorder="1" applyAlignment="1" applyProtection="1">
      <alignment horizontal="left" vertical="justify"/>
      <protection locked="0"/>
    </xf>
    <xf numFmtId="0" fontId="4" fillId="0" borderId="27" xfId="0" applyFont="1" applyBorder="1" applyAlignment="1">
      <alignment wrapText="1"/>
    </xf>
    <xf numFmtId="0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0" xfId="53" applyFont="1" applyAlignment="1" applyProtection="1">
      <alignment horizontal="center"/>
      <protection locked="0"/>
    </xf>
    <xf numFmtId="0" fontId="0" fillId="34" borderId="0" xfId="0" applyNumberForma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NumberFormat="1" applyFont="1" applyFill="1" applyBorder="1" applyAlignment="1" applyProtection="1">
      <alignment vertical="top"/>
      <protection/>
    </xf>
    <xf numFmtId="0" fontId="7" fillId="35" borderId="29" xfId="0" applyFont="1" applyFill="1" applyBorder="1" applyAlignment="1" applyProtection="1">
      <alignment horizontal="center" vertical="center"/>
      <protection/>
    </xf>
    <xf numFmtId="0" fontId="14" fillId="0" borderId="0" xfId="53" applyAlignment="1" applyProtection="1">
      <alignment vertical="center"/>
      <protection/>
    </xf>
    <xf numFmtId="1" fontId="17" fillId="0" borderId="30" xfId="0" applyNumberFormat="1" applyFont="1" applyBorder="1" applyAlignment="1" applyProtection="1">
      <alignment horizontal="left" vertical="center"/>
      <protection locked="0"/>
    </xf>
    <xf numFmtId="1" fontId="17" fillId="0" borderId="31" xfId="0" applyNumberFormat="1" applyFont="1" applyBorder="1" applyAlignment="1" applyProtection="1">
      <alignment horizontal="left" vertical="center"/>
      <protection locked="0"/>
    </xf>
    <xf numFmtId="1" fontId="17" fillId="0" borderId="32" xfId="0" applyNumberFormat="1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0" fillId="0" borderId="35" xfId="0" applyNumberFormat="1" applyFont="1" applyBorder="1" applyAlignment="1" applyProtection="1">
      <alignment horizontal="left" wrapText="1"/>
      <protection locked="0"/>
    </xf>
    <xf numFmtId="49" fontId="0" fillId="0" borderId="36" xfId="0" applyNumberFormat="1" applyFont="1" applyBorder="1" applyAlignment="1" applyProtection="1">
      <alignment horizontal="left" wrapText="1"/>
      <protection locked="0"/>
    </xf>
    <xf numFmtId="49" fontId="0" fillId="0" borderId="37" xfId="0" applyNumberFormat="1" applyFont="1" applyBorder="1" applyAlignment="1" applyProtection="1">
      <alignment horizontal="left" wrapText="1"/>
      <protection locked="0"/>
    </xf>
    <xf numFmtId="49" fontId="0" fillId="0" borderId="38" xfId="0" applyNumberFormat="1" applyFont="1" applyBorder="1" applyAlignment="1" applyProtection="1">
      <alignment horizontal="left" wrapText="1"/>
      <protection locked="0"/>
    </xf>
    <xf numFmtId="49" fontId="0" fillId="0" borderId="39" xfId="0" applyNumberFormat="1" applyFont="1" applyBorder="1" applyAlignment="1" applyProtection="1">
      <alignment horizontal="left" wrapText="1"/>
      <protection locked="0"/>
    </xf>
    <xf numFmtId="49" fontId="0" fillId="0" borderId="40" xfId="0" applyNumberFormat="1" applyFont="1" applyBorder="1" applyAlignment="1" applyProtection="1">
      <alignment horizontal="left" wrapText="1"/>
      <protection locked="0"/>
    </xf>
    <xf numFmtId="0" fontId="1" fillId="0" borderId="4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1" fontId="3" fillId="0" borderId="44" xfId="0" applyNumberFormat="1" applyFont="1" applyBorder="1" applyAlignment="1" applyProtection="1">
      <alignment horizontal="left" vertical="center"/>
      <protection/>
    </xf>
    <xf numFmtId="1" fontId="3" fillId="0" borderId="31" xfId="0" applyNumberFormat="1" applyFont="1" applyBorder="1" applyAlignment="1" applyProtection="1">
      <alignment horizontal="left" vertical="center"/>
      <protection/>
    </xf>
    <xf numFmtId="1" fontId="3" fillId="0" borderId="45" xfId="0" applyNumberFormat="1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 locked="0"/>
    </xf>
    <xf numFmtId="1" fontId="7" fillId="0" borderId="45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top" wrapTex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1" fontId="7" fillId="0" borderId="47" xfId="0" applyNumberFormat="1" applyFont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center" vertical="center" wrapText="1"/>
      <protection locked="0"/>
    </xf>
    <xf numFmtId="49" fontId="23" fillId="0" borderId="46" xfId="0" applyNumberFormat="1" applyFont="1" applyBorder="1" applyAlignment="1" applyProtection="1">
      <alignment horizontal="center" vertical="center" wrapText="1"/>
      <protection locked="0"/>
    </xf>
    <xf numFmtId="49" fontId="23" fillId="0" borderId="42" xfId="0" applyNumberFormat="1" applyFont="1" applyBorder="1" applyAlignment="1" applyProtection="1">
      <alignment horizontal="center" vertical="center" wrapText="1"/>
      <protection locked="0"/>
    </xf>
    <xf numFmtId="49" fontId="23" fillId="0" borderId="48" xfId="0" applyNumberFormat="1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7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left" vertical="top" wrapText="1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0" fontId="1" fillId="0" borderId="4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1" borderId="30" xfId="0" applyFont="1" applyFill="1" applyBorder="1" applyAlignment="1" applyProtection="1">
      <alignment horizontal="center" vertical="center"/>
      <protection/>
    </xf>
    <xf numFmtId="0" fontId="7" fillId="1" borderId="31" xfId="0" applyFont="1" applyFill="1" applyBorder="1" applyAlignment="1" applyProtection="1">
      <alignment horizontal="center" vertical="center"/>
      <protection/>
    </xf>
    <xf numFmtId="0" fontId="7" fillId="1" borderId="32" xfId="0" applyFont="1" applyFill="1" applyBorder="1" applyAlignment="1" applyProtection="1">
      <alignment horizontal="center" vertical="center"/>
      <protection/>
    </xf>
    <xf numFmtId="0" fontId="10" fillId="0" borderId="5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51" xfId="0" applyFont="1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4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46" xfId="0" applyNumberFormat="1" applyFont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49" fontId="3" fillId="0" borderId="42" xfId="0" applyNumberFormat="1" applyFont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Border="1" applyAlignment="1" applyProtection="1">
      <alignment horizontal="center" vertical="center" wrapText="1"/>
      <protection locked="0"/>
    </xf>
    <xf numFmtId="1" fontId="7" fillId="0" borderId="24" xfId="0" applyNumberFormat="1" applyFont="1" applyBorder="1" applyAlignment="1" applyProtection="1">
      <alignment horizontal="center" vertical="center"/>
      <protection/>
    </xf>
    <xf numFmtId="0" fontId="7" fillId="0" borderId="44" xfId="0" applyNumberFormat="1" applyFont="1" applyBorder="1" applyAlignment="1" applyProtection="1">
      <alignment horizontal="center" vertical="center"/>
      <protection locked="0"/>
    </xf>
    <xf numFmtId="0" fontId="7" fillId="0" borderId="45" xfId="0" applyNumberFormat="1" applyFont="1" applyBorder="1" applyAlignment="1" applyProtection="1">
      <alignment horizontal="center" vertical="center"/>
      <protection locked="0"/>
    </xf>
    <xf numFmtId="0" fontId="7" fillId="0" borderId="55" xfId="0" applyNumberFormat="1" applyFont="1" applyBorder="1" applyAlignment="1" applyProtection="1">
      <alignment horizontal="center" vertical="center"/>
      <protection locked="0"/>
    </xf>
    <xf numFmtId="0" fontId="7" fillId="0" borderId="56" xfId="0" applyNumberFormat="1" applyFont="1" applyBorder="1" applyAlignment="1" applyProtection="1">
      <alignment horizontal="center" vertical="center"/>
      <protection locked="0"/>
    </xf>
    <xf numFmtId="0" fontId="17" fillId="0" borderId="17" xfId="0" applyNumberFormat="1" applyFont="1" applyBorder="1" applyAlignment="1" applyProtection="1">
      <alignment horizontal="center" vertical="center" wrapText="1"/>
      <protection locked="0"/>
    </xf>
    <xf numFmtId="49" fontId="23" fillId="0" borderId="57" xfId="0" applyNumberFormat="1" applyFont="1" applyBorder="1" applyAlignment="1" applyProtection="1">
      <alignment horizontal="center" vertical="center" wrapText="1"/>
      <protection locked="0"/>
    </xf>
    <xf numFmtId="49" fontId="23" fillId="0" borderId="56" xfId="0" applyNumberFormat="1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7" fillId="0" borderId="59" xfId="0" applyNumberFormat="1" applyFont="1" applyBorder="1" applyAlignment="1" applyProtection="1">
      <alignment horizontal="left" vertical="center"/>
      <protection/>
    </xf>
    <xf numFmtId="0" fontId="7" fillId="0" borderId="36" xfId="0" applyNumberFormat="1" applyFont="1" applyBorder="1" applyAlignment="1" applyProtection="1">
      <alignment horizontal="left" vertical="center"/>
      <protection/>
    </xf>
    <xf numFmtId="0" fontId="7" fillId="0" borderId="60" xfId="0" applyNumberFormat="1" applyFont="1" applyBorder="1" applyAlignment="1" applyProtection="1">
      <alignment horizontal="left" vertical="center"/>
      <protection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6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 vertical="top"/>
    </xf>
    <xf numFmtId="0" fontId="6" fillId="0" borderId="64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" fillId="0" borderId="44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2" fillId="0" borderId="69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2" fillId="1" borderId="63" xfId="0" applyFont="1" applyFill="1" applyBorder="1" applyAlignment="1">
      <alignment horizontal="center" vertical="center" wrapText="1"/>
    </xf>
    <xf numFmtId="0" fontId="2" fillId="1" borderId="66" xfId="0" applyFont="1" applyFill="1" applyBorder="1" applyAlignment="1">
      <alignment horizontal="center" vertical="center" wrapText="1"/>
    </xf>
    <xf numFmtId="0" fontId="2" fillId="1" borderId="14" xfId="0" applyFont="1" applyFill="1" applyBorder="1" applyAlignment="1">
      <alignment horizontal="center" vertical="center" wrapText="1"/>
    </xf>
    <xf numFmtId="0" fontId="2" fillId="1" borderId="0" xfId="0" applyFont="1" applyFill="1" applyBorder="1" applyAlignment="1">
      <alignment horizontal="center" vertical="center" wrapText="1"/>
    </xf>
    <xf numFmtId="0" fontId="2" fillId="1" borderId="49" xfId="0" applyFont="1" applyFill="1" applyBorder="1" applyAlignment="1">
      <alignment horizontal="center" vertical="center" wrapText="1"/>
    </xf>
    <xf numFmtId="0" fontId="2" fillId="1" borderId="15" xfId="0" applyFont="1" applyFill="1" applyBorder="1" applyAlignment="1">
      <alignment horizontal="center" vertical="center" wrapText="1"/>
    </xf>
    <xf numFmtId="0" fontId="2" fillId="1" borderId="71" xfId="0" applyFont="1" applyFill="1" applyBorder="1" applyAlignment="1">
      <alignment horizontal="center" vertical="center" wrapText="1"/>
    </xf>
    <xf numFmtId="0" fontId="2" fillId="1" borderId="72" xfId="0" applyFont="1" applyFill="1" applyBorder="1" applyAlignment="1">
      <alignment horizontal="center" vertical="center" wrapText="1"/>
    </xf>
    <xf numFmtId="0" fontId="2" fillId="1" borderId="73" xfId="0" applyFont="1" applyFill="1" applyBorder="1" applyAlignment="1">
      <alignment horizontal="center" vertical="center" wrapText="1"/>
    </xf>
    <xf numFmtId="0" fontId="22" fillId="0" borderId="30" xfId="0" applyFont="1" applyBorder="1" applyAlignment="1" applyProtection="1">
      <alignment horizontal="left" vertical="center"/>
      <protection locked="0"/>
    </xf>
    <xf numFmtId="0" fontId="22" fillId="0" borderId="31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policies/DOH/Section%20V%20%20Highway%20Operations/DOH0507.pdf#nameddest=Chapter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5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1.1484375" style="0" customWidth="1"/>
    <col min="2" max="2" width="6.57421875" style="0" customWidth="1"/>
    <col min="3" max="3" width="5.7109375" style="0" customWidth="1"/>
    <col min="4" max="4" width="1.8515625" style="0" customWidth="1"/>
    <col min="5" max="5" width="7.7109375" style="0" customWidth="1"/>
    <col min="6" max="6" width="4.7109375" style="0" customWidth="1"/>
    <col min="7" max="7" width="1.8515625" style="0" customWidth="1"/>
    <col min="8" max="8" width="11.28125" style="0" customWidth="1"/>
    <col min="9" max="9" width="13.421875" style="0" customWidth="1"/>
    <col min="10" max="10" width="11.00390625" style="0" bestFit="1" customWidth="1"/>
    <col min="11" max="12" width="6.7109375" style="0" customWidth="1"/>
    <col min="13" max="13" width="1.28515625" style="0" customWidth="1"/>
    <col min="15" max="15" width="9.57421875" style="0" customWidth="1"/>
    <col min="16" max="16" width="13.7109375" style="0" customWidth="1"/>
    <col min="18" max="18" width="3.8515625" style="0" customWidth="1"/>
    <col min="19" max="19" width="0.71875" style="0" customWidth="1"/>
    <col min="20" max="20" width="8.7109375" style="0" customWidth="1"/>
    <col min="21" max="21" width="5.00390625" style="0" customWidth="1"/>
    <col min="22" max="22" width="1.28515625" style="0" customWidth="1"/>
    <col min="23" max="23" width="3.28125" style="0" customWidth="1"/>
    <col min="24" max="24" width="8.8515625" style="0" customWidth="1"/>
    <col min="25" max="25" width="3.00390625" style="0" customWidth="1"/>
    <col min="26" max="26" width="13.7109375" style="0" customWidth="1"/>
    <col min="28" max="28" width="7.57421875" style="0" bestFit="1" customWidth="1"/>
    <col min="29" max="29" width="57.140625" style="0" customWidth="1"/>
    <col min="30" max="30" width="59.140625" style="0" customWidth="1"/>
    <col min="31" max="31" width="20.7109375" style="0" bestFit="1" customWidth="1"/>
    <col min="32" max="32" width="12.421875" style="0" bestFit="1" customWidth="1"/>
    <col min="33" max="33" width="12.57421875" style="0" bestFit="1" customWidth="1"/>
    <col min="34" max="34" width="20.140625" style="0" bestFit="1" customWidth="1"/>
    <col min="35" max="35" width="14.7109375" style="0" bestFit="1" customWidth="1"/>
    <col min="36" max="36" width="9.140625" style="7" customWidth="1"/>
  </cols>
  <sheetData>
    <row r="1" spans="1:26" ht="33.75" customHeight="1" thickBot="1">
      <c r="A1" s="167" t="s">
        <v>159</v>
      </c>
      <c r="B1" s="167"/>
      <c r="C1" s="167"/>
      <c r="D1" s="19"/>
      <c r="E1" s="20"/>
      <c r="F1" s="168" t="s">
        <v>133</v>
      </c>
      <c r="G1" s="168"/>
      <c r="H1" s="168"/>
      <c r="I1" s="168"/>
      <c r="J1" s="168"/>
      <c r="K1" s="168"/>
      <c r="L1" s="168"/>
      <c r="M1" s="168"/>
      <c r="N1" s="168"/>
      <c r="O1" s="37" t="str">
        <f>HYPERLINK(I90,"Help")</f>
        <v>Help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5.75" customHeight="1" thickTop="1">
      <c r="A2" s="174" t="s">
        <v>0</v>
      </c>
      <c r="B2" s="175"/>
      <c r="C2" s="175"/>
      <c r="D2" s="175"/>
      <c r="E2" s="175" t="s">
        <v>1</v>
      </c>
      <c r="F2" s="175"/>
      <c r="G2" s="175"/>
      <c r="H2" s="180" t="s">
        <v>2</v>
      </c>
      <c r="I2" s="14"/>
      <c r="J2" s="25" t="s">
        <v>7</v>
      </c>
      <c r="K2" s="169" t="s">
        <v>134</v>
      </c>
      <c r="L2" s="170"/>
      <c r="M2" s="171"/>
      <c r="N2" s="33"/>
      <c r="O2" s="34"/>
      <c r="P2" s="39"/>
      <c r="Q2" s="40"/>
      <c r="R2" s="41"/>
      <c r="S2" s="42"/>
      <c r="T2" s="42"/>
      <c r="U2" s="43"/>
      <c r="V2" s="40"/>
      <c r="W2" s="40"/>
      <c r="X2" s="40"/>
      <c r="Y2" s="39"/>
      <c r="Z2" s="40"/>
    </row>
    <row r="3" spans="1:26" ht="15.75" customHeight="1">
      <c r="A3" s="176"/>
      <c r="B3" s="177"/>
      <c r="C3" s="177"/>
      <c r="D3" s="177"/>
      <c r="E3" s="177"/>
      <c r="F3" s="177"/>
      <c r="G3" s="177"/>
      <c r="H3" s="181"/>
      <c r="I3" s="14"/>
      <c r="J3" s="172" t="s">
        <v>8</v>
      </c>
      <c r="K3" s="173"/>
      <c r="L3" s="183"/>
      <c r="M3" s="184"/>
      <c r="N3" s="184"/>
      <c r="O3" s="185"/>
      <c r="P3" s="39"/>
      <c r="Q3" s="40"/>
      <c r="R3" s="41"/>
      <c r="S3" s="42"/>
      <c r="T3" s="42"/>
      <c r="U3" s="43"/>
      <c r="V3" s="40"/>
      <c r="W3" s="40"/>
      <c r="X3" s="40"/>
      <c r="Y3" s="39"/>
      <c r="Z3" s="40"/>
    </row>
    <row r="4" spans="1:26" ht="16.5" customHeight="1" thickBot="1">
      <c r="A4" s="178"/>
      <c r="B4" s="179"/>
      <c r="C4" s="179"/>
      <c r="D4" s="179"/>
      <c r="E4" s="179"/>
      <c r="F4" s="179"/>
      <c r="G4" s="179"/>
      <c r="H4" s="182"/>
      <c r="I4" s="14"/>
      <c r="J4" s="64" t="s">
        <v>137</v>
      </c>
      <c r="K4" s="65"/>
      <c r="L4" s="66"/>
      <c r="M4" s="67"/>
      <c r="N4" s="67"/>
      <c r="O4" s="68"/>
      <c r="P4" s="44"/>
      <c r="Q4" s="44"/>
      <c r="R4" s="41"/>
      <c r="S4" s="45"/>
      <c r="T4" s="45"/>
      <c r="U4" s="45"/>
      <c r="V4" s="44"/>
      <c r="W4" s="44"/>
      <c r="X4" s="44"/>
      <c r="Y4" s="44"/>
      <c r="Z4" s="44"/>
    </row>
    <row r="5" spans="1:26" ht="16.5" customHeight="1" thickTop="1">
      <c r="A5" s="165"/>
      <c r="B5" s="166"/>
      <c r="C5" s="166"/>
      <c r="D5" s="28" t="s">
        <v>3</v>
      </c>
      <c r="E5" s="166"/>
      <c r="F5" s="166"/>
      <c r="G5" s="29" t="s">
        <v>4</v>
      </c>
      <c r="H5" s="30">
        <f>A5*E5</f>
        <v>0</v>
      </c>
      <c r="I5" s="35"/>
      <c r="J5" s="56" t="s">
        <v>144</v>
      </c>
      <c r="K5" s="58"/>
      <c r="L5" s="59"/>
      <c r="M5" s="59"/>
      <c r="N5" s="59"/>
      <c r="O5" s="60"/>
      <c r="P5" s="44"/>
      <c r="Q5" s="44"/>
      <c r="R5" s="38"/>
      <c r="S5" s="45"/>
      <c r="T5" s="46"/>
      <c r="U5" s="46"/>
      <c r="V5" s="46"/>
      <c r="W5" s="46"/>
      <c r="X5" s="44"/>
      <c r="Y5" s="44"/>
      <c r="Z5" s="44"/>
    </row>
    <row r="6" spans="1:26" ht="15.75" customHeight="1" thickBot="1">
      <c r="A6" s="159" t="s">
        <v>132</v>
      </c>
      <c r="B6" s="160"/>
      <c r="C6" s="160"/>
      <c r="D6" s="160"/>
      <c r="E6" s="160"/>
      <c r="F6" s="160"/>
      <c r="G6" s="161"/>
      <c r="H6" s="30">
        <f>-O13</f>
        <v>0</v>
      </c>
      <c r="I6" s="35"/>
      <c r="J6" s="57"/>
      <c r="K6" s="61"/>
      <c r="L6" s="62"/>
      <c r="M6" s="62"/>
      <c r="N6" s="62"/>
      <c r="O6" s="63"/>
      <c r="P6" s="44"/>
      <c r="Q6" s="44"/>
      <c r="R6" s="38"/>
      <c r="S6" s="47"/>
      <c r="T6" s="47"/>
      <c r="U6" s="44"/>
      <c r="V6" s="44"/>
      <c r="W6" s="44"/>
      <c r="X6" s="44"/>
      <c r="Y6" s="44"/>
      <c r="Z6" s="44"/>
    </row>
    <row r="7" spans="1:26" ht="21.75" customHeight="1" thickBot="1">
      <c r="A7" s="162" t="s">
        <v>5</v>
      </c>
      <c r="B7" s="163"/>
      <c r="C7" s="163"/>
      <c r="D7" s="163"/>
      <c r="E7" s="163"/>
      <c r="F7" s="163"/>
      <c r="G7" s="164"/>
      <c r="H7" s="31">
        <f>H5+H6</f>
        <v>0</v>
      </c>
      <c r="I7" s="15"/>
      <c r="J7" s="95" t="s">
        <v>138</v>
      </c>
      <c r="K7" s="96"/>
      <c r="L7" s="96"/>
      <c r="M7" s="96"/>
      <c r="N7" s="96"/>
      <c r="O7" s="36">
        <v>8</v>
      </c>
      <c r="P7" s="44"/>
      <c r="Q7" s="44"/>
      <c r="R7" s="38"/>
      <c r="S7" s="44"/>
      <c r="T7" s="44"/>
      <c r="U7" s="44"/>
      <c r="V7" s="44"/>
      <c r="W7" s="44"/>
      <c r="X7" s="44"/>
      <c r="Y7" s="44"/>
      <c r="Z7" s="44"/>
    </row>
    <row r="8" spans="16:26" ht="9" customHeight="1" thickTop="1"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9" customHeight="1">
      <c r="A9" s="17"/>
      <c r="B9" s="101" t="s">
        <v>6</v>
      </c>
      <c r="C9" s="101"/>
      <c r="D9" s="101"/>
      <c r="E9" s="101"/>
      <c r="F9" s="101"/>
      <c r="G9" s="101"/>
      <c r="H9" s="135"/>
      <c r="I9" s="135"/>
      <c r="J9" s="135"/>
      <c r="K9" s="135"/>
      <c r="L9" s="135"/>
      <c r="M9" s="135"/>
      <c r="N9" s="135"/>
      <c r="O9" s="135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9" customHeight="1" thickBot="1">
      <c r="A10" s="16"/>
      <c r="B10" s="134"/>
      <c r="C10" s="134"/>
      <c r="D10" s="134"/>
      <c r="E10" s="134"/>
      <c r="F10" s="134"/>
      <c r="G10" s="134"/>
      <c r="H10" s="136"/>
      <c r="I10" s="136"/>
      <c r="J10" s="136"/>
      <c r="K10" s="136"/>
      <c r="L10" s="136"/>
      <c r="M10" s="136"/>
      <c r="N10" s="136"/>
      <c r="O10" s="136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4.25" customHeight="1" thickTop="1">
      <c r="A11" s="137" t="s">
        <v>143</v>
      </c>
      <c r="B11" s="138"/>
      <c r="C11" s="141" t="s">
        <v>129</v>
      </c>
      <c r="D11" s="143" t="s">
        <v>142</v>
      </c>
      <c r="E11" s="144"/>
      <c r="F11" s="147" t="s">
        <v>141</v>
      </c>
      <c r="G11" s="148"/>
      <c r="H11" s="148"/>
      <c r="I11" s="149"/>
      <c r="J11" s="2" t="s">
        <v>11</v>
      </c>
      <c r="K11" s="153" t="s">
        <v>9</v>
      </c>
      <c r="L11" s="154"/>
      <c r="M11" s="153" t="s">
        <v>11</v>
      </c>
      <c r="N11" s="154"/>
      <c r="O11" s="23" t="s">
        <v>11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32" ht="15.75" customHeight="1">
      <c r="A12" s="139"/>
      <c r="B12" s="140"/>
      <c r="C12" s="142"/>
      <c r="D12" s="145"/>
      <c r="E12" s="146"/>
      <c r="F12" s="150"/>
      <c r="G12" s="151"/>
      <c r="H12" s="151"/>
      <c r="I12" s="152"/>
      <c r="J12" s="1" t="s">
        <v>12</v>
      </c>
      <c r="K12" s="155" t="s">
        <v>10</v>
      </c>
      <c r="L12" s="156"/>
      <c r="M12" s="157" t="s">
        <v>13</v>
      </c>
      <c r="N12" s="158"/>
      <c r="O12" s="24" t="s">
        <v>14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C12" s="4"/>
      <c r="AD12" s="4"/>
      <c r="AE12" s="5"/>
      <c r="AF12" s="5"/>
    </row>
    <row r="13" spans="1:32" ht="15.75" customHeight="1" thickBot="1">
      <c r="A13" s="129" t="s">
        <v>132</v>
      </c>
      <c r="B13" s="130"/>
      <c r="C13" s="130"/>
      <c r="D13" s="130"/>
      <c r="E13" s="131"/>
      <c r="F13" s="128" t="s">
        <v>131</v>
      </c>
      <c r="G13" s="128"/>
      <c r="H13" s="128"/>
      <c r="I13" s="128"/>
      <c r="J13" s="11" t="str">
        <f>TEXT(O13*WorkDay,0)&amp;" EH"</f>
        <v>0 EH</v>
      </c>
      <c r="K13" s="132">
        <v>0</v>
      </c>
      <c r="L13" s="133"/>
      <c r="M13" s="132">
        <v>0</v>
      </c>
      <c r="N13" s="133"/>
      <c r="O13" s="51">
        <f>K13*M13</f>
        <v>0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C13" s="4"/>
      <c r="AD13" s="4"/>
      <c r="AE13" s="5"/>
      <c r="AF13" s="5"/>
    </row>
    <row r="14" spans="1:32" ht="19.5" customHeight="1">
      <c r="A14" s="122"/>
      <c r="B14" s="123"/>
      <c r="C14" s="124"/>
      <c r="D14" s="125"/>
      <c r="E14" s="126"/>
      <c r="F14" s="127">
        <f>IF(A14="","",(VLOOKUP(A14,PerformanceStandards,2)))</f>
      </c>
      <c r="G14" s="127"/>
      <c r="H14" s="127"/>
      <c r="I14" s="127"/>
      <c r="J14" s="21">
        <f>CHOOSE(A15,C14,(IF(ISBLANK(L14),K14,L14)*M14*WorkDay/(IF(ISBLANK(A14),1,(VLOOKUP(A14,PerformanceStandards,8,FALSE))))))</f>
        <v>0</v>
      </c>
      <c r="K14" s="13">
        <f>IF(ISBLANK(A14),0,(VLOOKUP(A14,PerformanceStandards,6,FALSE)))</f>
        <v>0</v>
      </c>
      <c r="L14" s="27"/>
      <c r="M14" s="93">
        <f>ROUNDUP(IF(ISBLANK(A14),0,CHOOSE(A15,(J14*VLOOKUP(A14,PerformanceStandards,8,FALSE))/((IF(ISBLANK(L14),K14,L14))*WorkDay),C14)),0)</f>
        <v>0</v>
      </c>
      <c r="N14" s="93"/>
      <c r="O14" s="72">
        <f>IF(ISBLANK(L14),K14*M14,M14*L14)</f>
        <v>0</v>
      </c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C14" s="4"/>
      <c r="AD14" s="4"/>
      <c r="AE14" s="6"/>
      <c r="AF14" s="6"/>
    </row>
    <row r="15" spans="1:32" ht="19.5" customHeight="1">
      <c r="A15" s="74">
        <v>1</v>
      </c>
      <c r="B15" s="75"/>
      <c r="C15" s="82"/>
      <c r="D15" s="88"/>
      <c r="E15" s="89"/>
      <c r="F15" s="76"/>
      <c r="G15" s="76"/>
      <c r="H15" s="76"/>
      <c r="I15" s="76"/>
      <c r="J15" s="18">
        <f>IF(A14="","",(VLOOKUP(A14,PerformanceStandards,5,FALSE)))</f>
      </c>
      <c r="K15" s="77"/>
      <c r="L15" s="78"/>
      <c r="M15" s="94"/>
      <c r="N15" s="94"/>
      <c r="O15" s="73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C15" s="4"/>
      <c r="AD15" s="4"/>
      <c r="AE15" s="6"/>
      <c r="AF15" s="6"/>
    </row>
    <row r="16" spans="1:32" ht="19.5" customHeight="1">
      <c r="A16" s="69" t="s">
        <v>140</v>
      </c>
      <c r="B16" s="70"/>
      <c r="C16" s="70"/>
      <c r="D16" s="70"/>
      <c r="E16" s="71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C16" s="4"/>
      <c r="AD16" s="4"/>
      <c r="AE16" s="6"/>
      <c r="AF16" s="6"/>
    </row>
    <row r="17" spans="1:32" ht="19.5" customHeight="1">
      <c r="A17" s="79"/>
      <c r="B17" s="80"/>
      <c r="C17" s="81"/>
      <c r="D17" s="86"/>
      <c r="E17" s="87"/>
      <c r="F17" s="83">
        <f>IF(A17="","",(VLOOKUP(A17,PerformanceStandards,2)))</f>
      </c>
      <c r="G17" s="83"/>
      <c r="H17" s="83"/>
      <c r="I17" s="83"/>
      <c r="J17" s="12">
        <f>CHOOSE(A18,C17,(IF(ISBLANK(L17),K17,L17)*M17*WorkDay/(IF(ISBLANK(A17),1,(VLOOKUP(A17,PerformanceStandards,8,FALSE))))))</f>
        <v>0</v>
      </c>
      <c r="K17" s="13">
        <f>IF(ISBLANK(A17),0,(VLOOKUP(A17,PerformanceStandards,6,FALSE)))</f>
        <v>0</v>
      </c>
      <c r="L17" s="27"/>
      <c r="M17" s="93">
        <f>ROUNDUP(IF(ISBLANK(A17),0,CHOOSE(A18,(J17*VLOOKUP(A17,PerformanceStandards,8,FALSE))/((IF(ISBLANK(L17),K17,L17))*WorkDay),C17)),0)</f>
        <v>0</v>
      </c>
      <c r="N17" s="93"/>
      <c r="O17" s="72">
        <f>IF(ISBLANK(L17),K17*M17,M17*L17)</f>
        <v>0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C17" s="4"/>
      <c r="AD17" s="4"/>
      <c r="AE17" s="6"/>
      <c r="AF17" s="6"/>
    </row>
    <row r="18" spans="1:32" ht="19.5" customHeight="1">
      <c r="A18" s="74">
        <v>1</v>
      </c>
      <c r="B18" s="75"/>
      <c r="C18" s="82"/>
      <c r="D18" s="88"/>
      <c r="E18" s="89"/>
      <c r="F18" s="76"/>
      <c r="G18" s="76"/>
      <c r="H18" s="76"/>
      <c r="I18" s="76"/>
      <c r="J18" s="18">
        <f>IF(A17="","",(VLOOKUP(A17,PerformanceStandards,5,FALSE)))</f>
      </c>
      <c r="K18" s="77"/>
      <c r="L18" s="78"/>
      <c r="M18" s="94"/>
      <c r="N18" s="94"/>
      <c r="O18" s="73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C18" s="4"/>
      <c r="AD18" s="4"/>
      <c r="AE18" s="6"/>
      <c r="AF18" s="6"/>
    </row>
    <row r="19" spans="1:32" ht="19.5" customHeight="1">
      <c r="A19" s="69" t="s">
        <v>140</v>
      </c>
      <c r="B19" s="70"/>
      <c r="C19" s="70"/>
      <c r="D19" s="70"/>
      <c r="E19" s="71"/>
      <c r="F19" s="53"/>
      <c r="G19" s="54"/>
      <c r="H19" s="54"/>
      <c r="I19" s="54"/>
      <c r="J19" s="54"/>
      <c r="K19" s="54"/>
      <c r="L19" s="54"/>
      <c r="M19" s="54"/>
      <c r="N19" s="54"/>
      <c r="O19" s="55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C19" s="4"/>
      <c r="AD19" s="4"/>
      <c r="AE19" s="6"/>
      <c r="AF19" s="6"/>
    </row>
    <row r="20" spans="1:32" ht="19.5" customHeight="1">
      <c r="A20" s="79"/>
      <c r="B20" s="80"/>
      <c r="C20" s="81"/>
      <c r="D20" s="86"/>
      <c r="E20" s="87"/>
      <c r="F20" s="83">
        <f>IF(A20="","",(VLOOKUP(A20,PerformanceStandards,2)))</f>
      </c>
      <c r="G20" s="83"/>
      <c r="H20" s="83"/>
      <c r="I20" s="83"/>
      <c r="J20" s="12">
        <f>CHOOSE(A21,C20,(IF(ISBLANK(L20),K20,L20)*M20*WorkDay/(IF(ISBLANK(A20),1,(VLOOKUP(A20,PerformanceStandards,8,FALSE))))))</f>
        <v>0</v>
      </c>
      <c r="K20" s="13">
        <f>IF(ISBLANK(A20),0,(VLOOKUP(A20,PerformanceStandards,6,FALSE)))</f>
        <v>0</v>
      </c>
      <c r="L20" s="27"/>
      <c r="M20" s="93">
        <f>ROUNDUP(IF(ISBLANK(A20),0,CHOOSE(A21,(J20*VLOOKUP(A20,PerformanceStandards,8,FALSE))/((IF(ISBLANK(L20),K20,L20))*WorkDay),C20)),0)</f>
        <v>0</v>
      </c>
      <c r="N20" s="93"/>
      <c r="O20" s="72">
        <f>IF(ISBLANK(L20),K20*M20,M20*L20)</f>
        <v>0</v>
      </c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C20" s="4"/>
      <c r="AD20" s="4"/>
      <c r="AE20" s="6"/>
      <c r="AF20" s="6"/>
    </row>
    <row r="21" spans="1:32" ht="19.5" customHeight="1">
      <c r="A21" s="74">
        <v>1</v>
      </c>
      <c r="B21" s="75"/>
      <c r="C21" s="82"/>
      <c r="D21" s="88"/>
      <c r="E21" s="89"/>
      <c r="F21" s="76"/>
      <c r="G21" s="76"/>
      <c r="H21" s="76"/>
      <c r="I21" s="76"/>
      <c r="J21" s="18">
        <f>IF(A20="","",(VLOOKUP(A20,PerformanceStandards,5,FALSE)))</f>
      </c>
      <c r="K21" s="77"/>
      <c r="L21" s="78"/>
      <c r="M21" s="94"/>
      <c r="N21" s="94"/>
      <c r="O21" s="73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C21" s="4"/>
      <c r="AD21" s="4"/>
      <c r="AE21" s="6"/>
      <c r="AF21" s="6"/>
    </row>
    <row r="22" spans="1:32" ht="19.5" customHeight="1">
      <c r="A22" s="69" t="s">
        <v>140</v>
      </c>
      <c r="B22" s="70"/>
      <c r="C22" s="70"/>
      <c r="D22" s="70"/>
      <c r="E22" s="71"/>
      <c r="F22" s="53"/>
      <c r="G22" s="54"/>
      <c r="H22" s="54"/>
      <c r="I22" s="54"/>
      <c r="J22" s="54"/>
      <c r="K22" s="54"/>
      <c r="L22" s="54"/>
      <c r="M22" s="54"/>
      <c r="N22" s="54"/>
      <c r="O22" s="5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C22" s="4"/>
      <c r="AD22" s="4"/>
      <c r="AE22" s="6"/>
      <c r="AF22" s="6"/>
    </row>
    <row r="23" spans="1:32" ht="19.5" customHeight="1">
      <c r="A23" s="120"/>
      <c r="B23" s="121"/>
      <c r="C23" s="81"/>
      <c r="D23" s="86"/>
      <c r="E23" s="87"/>
      <c r="F23" s="83">
        <f>IF(A23="","",(VLOOKUP(A23,PerformanceStandards,2)))</f>
      </c>
      <c r="G23" s="83"/>
      <c r="H23" s="83"/>
      <c r="I23" s="83"/>
      <c r="J23" s="18">
        <f>CHOOSE(A24,C23,(IF(ISBLANK(L23),K23,L23)*M23*WorkDay/(IF(ISBLANK(A23),1,(VLOOKUP(A23,PerformanceStandards,8,FALSE))))))</f>
        <v>0</v>
      </c>
      <c r="K23" s="13">
        <f>IF(ISBLANK(A23),0,(VLOOKUP(A23,PerformanceStandards,6,FALSE)))</f>
        <v>0</v>
      </c>
      <c r="L23" s="27"/>
      <c r="M23" s="93">
        <f>ROUNDUP(IF(ISBLANK(A23),0,CHOOSE(A24,(J23*VLOOKUP(A23,PerformanceStandards,8,FALSE))/((IF(ISBLANK(L23),K23,L23))*WorkDay),C23)),0)</f>
        <v>0</v>
      </c>
      <c r="N23" s="93"/>
      <c r="O23" s="72">
        <f>IF(ISBLANK(L23),K23*M23,M23*L23)</f>
        <v>0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C23" s="4"/>
      <c r="AD23" s="4"/>
      <c r="AE23" s="6"/>
      <c r="AF23" s="6"/>
    </row>
    <row r="24" spans="1:32" ht="19.5" customHeight="1">
      <c r="A24" s="84">
        <v>1</v>
      </c>
      <c r="B24" s="85"/>
      <c r="C24" s="82"/>
      <c r="D24" s="88"/>
      <c r="E24" s="89"/>
      <c r="F24" s="76"/>
      <c r="G24" s="76"/>
      <c r="H24" s="76"/>
      <c r="I24" s="76"/>
      <c r="J24" s="18">
        <f>IF(A23="","",(VLOOKUP(A23,PerformanceStandards,5,FALSE)))</f>
      </c>
      <c r="K24" s="77"/>
      <c r="L24" s="78"/>
      <c r="M24" s="94"/>
      <c r="N24" s="94"/>
      <c r="O24" s="73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C24" s="4"/>
      <c r="AD24" s="4"/>
      <c r="AE24" s="6"/>
      <c r="AF24" s="6"/>
    </row>
    <row r="25" spans="1:32" ht="19.5" customHeight="1">
      <c r="A25" s="69" t="s">
        <v>140</v>
      </c>
      <c r="B25" s="70"/>
      <c r="C25" s="70"/>
      <c r="D25" s="70"/>
      <c r="E25" s="71"/>
      <c r="F25" s="53"/>
      <c r="G25" s="54"/>
      <c r="H25" s="54"/>
      <c r="I25" s="54"/>
      <c r="J25" s="54"/>
      <c r="K25" s="54"/>
      <c r="L25" s="54"/>
      <c r="M25" s="54"/>
      <c r="N25" s="54"/>
      <c r="O25" s="55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C25" s="4"/>
      <c r="AD25" s="4"/>
      <c r="AE25" s="6"/>
      <c r="AF25" s="6"/>
    </row>
    <row r="26" spans="1:32" ht="19.5" customHeight="1">
      <c r="A26" s="79"/>
      <c r="B26" s="80"/>
      <c r="C26" s="81"/>
      <c r="D26" s="86"/>
      <c r="E26" s="87"/>
      <c r="F26" s="83">
        <f>IF(A26="","",(VLOOKUP(A26,PerformanceStandards,2)))</f>
      </c>
      <c r="G26" s="83"/>
      <c r="H26" s="83"/>
      <c r="I26" s="83"/>
      <c r="J26" s="12">
        <f>CHOOSE(A27,C26,(IF(ISBLANK(L26),K26,L26)*M26*WorkDay/(IF(ISBLANK(A26),1,(VLOOKUP(A26,PerformanceStandards,8,FALSE))))))</f>
        <v>0</v>
      </c>
      <c r="K26" s="13">
        <f>IF(ISBLANK(A26),0,(VLOOKUP(A26,PerformanceStandards,6,FALSE)))</f>
        <v>0</v>
      </c>
      <c r="L26" s="27"/>
      <c r="M26" s="93">
        <f>ROUNDUP(IF(ISBLANK(A26),0,CHOOSE(A27,(J26*VLOOKUP(A26,PerformanceStandards,8,FALSE))/((IF(ISBLANK(L26),K26,L26))*WorkDay),C26)),0)</f>
        <v>0</v>
      </c>
      <c r="N26" s="93"/>
      <c r="O26" s="72">
        <f>IF(ISBLANK(L26),K26*M26,M26*L26)</f>
        <v>0</v>
      </c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C26" s="4"/>
      <c r="AD26" s="4"/>
      <c r="AE26" s="6"/>
      <c r="AF26" s="6"/>
    </row>
    <row r="27" spans="1:32" ht="19.5" customHeight="1">
      <c r="A27" s="74">
        <v>1</v>
      </c>
      <c r="B27" s="75"/>
      <c r="C27" s="82"/>
      <c r="D27" s="88"/>
      <c r="E27" s="89"/>
      <c r="F27" s="76"/>
      <c r="G27" s="76"/>
      <c r="H27" s="76"/>
      <c r="I27" s="76"/>
      <c r="J27" s="18">
        <f>IF(A26="","",(VLOOKUP(A26,PerformanceStandards,5,FALSE)))</f>
      </c>
      <c r="K27" s="77"/>
      <c r="L27" s="78"/>
      <c r="M27" s="94"/>
      <c r="N27" s="94"/>
      <c r="O27" s="73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C27" s="4"/>
      <c r="AD27" s="4"/>
      <c r="AE27" s="6"/>
      <c r="AF27" s="6"/>
    </row>
    <row r="28" spans="1:32" ht="19.5" customHeight="1">
      <c r="A28" s="69" t="s">
        <v>140</v>
      </c>
      <c r="B28" s="70"/>
      <c r="C28" s="70"/>
      <c r="D28" s="70"/>
      <c r="E28" s="71"/>
      <c r="F28" s="53"/>
      <c r="G28" s="54"/>
      <c r="H28" s="54"/>
      <c r="I28" s="54"/>
      <c r="J28" s="54"/>
      <c r="K28" s="54"/>
      <c r="L28" s="54"/>
      <c r="M28" s="54"/>
      <c r="N28" s="54"/>
      <c r="O28" s="55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C28" s="4"/>
      <c r="AD28" s="4"/>
      <c r="AE28" s="6"/>
      <c r="AF28" s="6"/>
    </row>
    <row r="29" spans="1:32" ht="19.5" customHeight="1">
      <c r="A29" s="79"/>
      <c r="B29" s="80"/>
      <c r="C29" s="81"/>
      <c r="D29" s="86"/>
      <c r="E29" s="87"/>
      <c r="F29" s="83">
        <f>IF(A29="","",(VLOOKUP(A29,PerformanceStandards,2)))</f>
      </c>
      <c r="G29" s="83"/>
      <c r="H29" s="83"/>
      <c r="I29" s="83"/>
      <c r="J29" s="18">
        <f>CHOOSE(A30,C29,(IF(ISBLANK(L29),K29,L29)*M29*WorkDay/(IF(ISBLANK(A29),1,(VLOOKUP(A29,PerformanceStandards,8,FALSE))))))</f>
        <v>0</v>
      </c>
      <c r="K29" s="13">
        <f>IF(ISBLANK(A29),0,(VLOOKUP(A29,PerformanceStandards,6,FALSE)))</f>
        <v>0</v>
      </c>
      <c r="L29" s="27"/>
      <c r="M29" s="93">
        <f>ROUNDUP(IF(ISBLANK(A29),0,CHOOSE(A30,(J29*VLOOKUP(A29,PerformanceStandards,8,FALSE))/((IF(ISBLANK(L29),K29,L29))*WorkDay),C29)),0)</f>
        <v>0</v>
      </c>
      <c r="N29" s="93"/>
      <c r="O29" s="72">
        <f>IF(ISBLANK(L29),K29*M29,M29*L29)</f>
        <v>0</v>
      </c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C29" s="4"/>
      <c r="AD29" s="4"/>
      <c r="AE29" s="6"/>
      <c r="AF29" s="6"/>
    </row>
    <row r="30" spans="1:32" ht="19.5" customHeight="1">
      <c r="A30" s="74">
        <v>1</v>
      </c>
      <c r="B30" s="75"/>
      <c r="C30" s="82"/>
      <c r="D30" s="88"/>
      <c r="E30" s="89"/>
      <c r="F30" s="76"/>
      <c r="G30" s="76"/>
      <c r="H30" s="76"/>
      <c r="I30" s="76"/>
      <c r="J30" s="18">
        <f>IF(A29="","",(VLOOKUP(A29,PerformanceStandards,5,FALSE)))</f>
      </c>
      <c r="K30" s="77"/>
      <c r="L30" s="78"/>
      <c r="M30" s="94"/>
      <c r="N30" s="94"/>
      <c r="O30" s="73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C30" s="4"/>
      <c r="AD30" s="4"/>
      <c r="AE30" s="6"/>
      <c r="AF30" s="6"/>
    </row>
    <row r="31" spans="1:32" ht="19.5" customHeight="1">
      <c r="A31" s="69" t="s">
        <v>140</v>
      </c>
      <c r="B31" s="70"/>
      <c r="C31" s="70"/>
      <c r="D31" s="70"/>
      <c r="E31" s="71"/>
      <c r="F31" s="53"/>
      <c r="G31" s="54"/>
      <c r="H31" s="54"/>
      <c r="I31" s="54"/>
      <c r="J31" s="54"/>
      <c r="K31" s="54"/>
      <c r="L31" s="54"/>
      <c r="M31" s="54"/>
      <c r="N31" s="54"/>
      <c r="O31" s="55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C31" s="4"/>
      <c r="AD31" s="4"/>
      <c r="AE31" s="6"/>
      <c r="AF31" s="6"/>
    </row>
    <row r="32" spans="1:32" ht="19.5" customHeight="1">
      <c r="A32" s="79"/>
      <c r="B32" s="80"/>
      <c r="C32" s="81"/>
      <c r="D32" s="86"/>
      <c r="E32" s="87"/>
      <c r="F32" s="83">
        <f>IF(A32="","",(VLOOKUP(A32,PerformanceStandards,2)))</f>
      </c>
      <c r="G32" s="83"/>
      <c r="H32" s="83"/>
      <c r="I32" s="83"/>
      <c r="J32" s="18">
        <f>CHOOSE(A33,C32,(IF(ISBLANK(L32),K32,L32)*M32*WorkDay/(IF(ISBLANK(A32),1,(VLOOKUP(A32,PerformanceStandards,8,FALSE))))))</f>
        <v>0</v>
      </c>
      <c r="K32" s="13">
        <f>IF(ISBLANK(A32),0,(VLOOKUP(A32,PerformanceStandards,6,FALSE)))</f>
        <v>0</v>
      </c>
      <c r="L32" s="27"/>
      <c r="M32" s="93">
        <f>ROUNDUP(IF(ISBLANK(A32),0,CHOOSE(A33,(J32*VLOOKUP(A32,PerformanceStandards,8,FALSE))/((IF(ISBLANK(L32),K32,L32))*WorkDay),C32)),0)</f>
        <v>0</v>
      </c>
      <c r="N32" s="93"/>
      <c r="O32" s="72">
        <f>IF(ISBLANK(L32),K32*M32,M32*L32)</f>
        <v>0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C32" s="4"/>
      <c r="AD32" s="4"/>
      <c r="AE32" s="6"/>
      <c r="AF32" s="6"/>
    </row>
    <row r="33" spans="1:32" ht="19.5" customHeight="1">
      <c r="A33" s="74">
        <v>1</v>
      </c>
      <c r="B33" s="75"/>
      <c r="C33" s="82"/>
      <c r="D33" s="88"/>
      <c r="E33" s="89"/>
      <c r="F33" s="76"/>
      <c r="G33" s="76"/>
      <c r="H33" s="76"/>
      <c r="I33" s="76"/>
      <c r="J33" s="18">
        <f>IF(A32="","",(VLOOKUP(A32,PerformanceStandards,5,FALSE)))</f>
      </c>
      <c r="K33" s="77"/>
      <c r="L33" s="78"/>
      <c r="M33" s="94"/>
      <c r="N33" s="94"/>
      <c r="O33" s="73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C33" s="4"/>
      <c r="AD33" s="4"/>
      <c r="AE33" s="6"/>
      <c r="AF33" s="6"/>
    </row>
    <row r="34" spans="1:32" ht="19.5" customHeight="1">
      <c r="A34" s="69" t="s">
        <v>140</v>
      </c>
      <c r="B34" s="70"/>
      <c r="C34" s="70"/>
      <c r="D34" s="70"/>
      <c r="E34" s="71"/>
      <c r="F34" s="53"/>
      <c r="G34" s="54"/>
      <c r="H34" s="54"/>
      <c r="I34" s="54"/>
      <c r="J34" s="54"/>
      <c r="K34" s="54"/>
      <c r="L34" s="54"/>
      <c r="M34" s="54"/>
      <c r="N34" s="54"/>
      <c r="O34" s="55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C34" s="4"/>
      <c r="AD34" s="4"/>
      <c r="AE34" s="6"/>
      <c r="AF34" s="6"/>
    </row>
    <row r="35" spans="1:32" ht="19.5" customHeight="1">
      <c r="A35" s="79"/>
      <c r="B35" s="80"/>
      <c r="C35" s="81"/>
      <c r="D35" s="86"/>
      <c r="E35" s="87"/>
      <c r="F35" s="83">
        <f>IF(A35="","",(VLOOKUP(A35,PerformanceStandards,2)))</f>
      </c>
      <c r="G35" s="83"/>
      <c r="H35" s="83"/>
      <c r="I35" s="83"/>
      <c r="J35" s="12">
        <f>CHOOSE(A36,C35,(IF(ISBLANK(L35),K35,L35)*M35*WorkDay/(IF(ISBLANK(A35),1,(VLOOKUP(A35,PerformanceStandards,8,FALSE))))))</f>
        <v>0</v>
      </c>
      <c r="K35" s="13">
        <f>IF(ISBLANK(A35),0,(VLOOKUP(A35,PerformanceStandards,6,FALSE)))</f>
        <v>0</v>
      </c>
      <c r="L35" s="27"/>
      <c r="M35" s="93">
        <f>ROUNDUP(IF(ISBLANK(A35),0,CHOOSE(A36,(J35*VLOOKUP(A35,PerformanceStandards,8,FALSE))/((IF(ISBLANK(L35),K35,L35))*WorkDay),C35)),0)</f>
        <v>0</v>
      </c>
      <c r="N35" s="93"/>
      <c r="O35" s="72">
        <f>IF(ISBLANK(L35),K35*M35,M35*L35)</f>
        <v>0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C35" s="4"/>
      <c r="AD35" s="4"/>
      <c r="AE35" s="6"/>
      <c r="AF35" s="6"/>
    </row>
    <row r="36" spans="1:32" ht="19.5" customHeight="1">
      <c r="A36" s="74">
        <v>1</v>
      </c>
      <c r="B36" s="75"/>
      <c r="C36" s="82"/>
      <c r="D36" s="88"/>
      <c r="E36" s="89"/>
      <c r="F36" s="76"/>
      <c r="G36" s="76"/>
      <c r="H36" s="76"/>
      <c r="I36" s="76"/>
      <c r="J36" s="18">
        <f>IF(A35="","",(VLOOKUP(A35,PerformanceStandards,5,FALSE)))</f>
      </c>
      <c r="K36" s="77"/>
      <c r="L36" s="78"/>
      <c r="M36" s="94"/>
      <c r="N36" s="94"/>
      <c r="O36" s="73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C36" s="4"/>
      <c r="AD36" s="4"/>
      <c r="AE36" s="6"/>
      <c r="AF36" s="6"/>
    </row>
    <row r="37" spans="1:26" ht="19.5" customHeight="1">
      <c r="A37" s="69" t="s">
        <v>140</v>
      </c>
      <c r="B37" s="70"/>
      <c r="C37" s="70"/>
      <c r="D37" s="70"/>
      <c r="E37" s="71"/>
      <c r="F37" s="53"/>
      <c r="G37" s="54"/>
      <c r="H37" s="54"/>
      <c r="I37" s="54"/>
      <c r="J37" s="54"/>
      <c r="K37" s="54"/>
      <c r="L37" s="54"/>
      <c r="M37" s="54"/>
      <c r="N37" s="54"/>
      <c r="O37" s="55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32" ht="19.5" customHeight="1">
      <c r="A38" s="109">
        <v>813</v>
      </c>
      <c r="B38" s="110"/>
      <c r="C38" s="113"/>
      <c r="D38" s="114"/>
      <c r="E38" s="115"/>
      <c r="F38" s="83" t="str">
        <f>IF(A38="","",(VLOOKUP(A38,PerformanceStandards,2)))</f>
        <v>Flagging</v>
      </c>
      <c r="G38" s="83"/>
      <c r="H38" s="83"/>
      <c r="I38" s="83"/>
      <c r="J38" s="12">
        <f>(K38*M38*WorkDay/(IF(ISBLANK(A38),1,(VLOOKUP(A38,PerformanceStandards,8,FALSE)))))</f>
        <v>0</v>
      </c>
      <c r="K38" s="13">
        <f>IF(ISBLANK(A38),0,(VLOOKUP(A38,PerformanceStandards,6,FALSE)))</f>
        <v>1</v>
      </c>
      <c r="L38" s="32"/>
      <c r="M38" s="119">
        <f>K15*M14+K18*M17+K21*M20+K24*M23+K27*M26+K30*M29+K33*M32+K36*M35</f>
        <v>0</v>
      </c>
      <c r="N38" s="112"/>
      <c r="O38" s="22">
        <f>IF(ISBLANK(L38),K38*M38,M38*L38)</f>
        <v>0</v>
      </c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E38" s="3"/>
      <c r="AF38" s="3"/>
    </row>
    <row r="39" spans="1:32" ht="19.5" customHeight="1">
      <c r="A39" s="111"/>
      <c r="B39" s="112"/>
      <c r="C39" s="116"/>
      <c r="D39" s="117"/>
      <c r="E39" s="118"/>
      <c r="F39" s="76"/>
      <c r="G39" s="76"/>
      <c r="H39" s="76"/>
      <c r="I39" s="76"/>
      <c r="J39" s="11" t="str">
        <f>IF(A38="","",(VLOOKUP(A38,PerformanceStandards,5,FALSE)))</f>
        <v>EH</v>
      </c>
      <c r="K39" s="97"/>
      <c r="L39" s="98"/>
      <c r="M39" s="98"/>
      <c r="N39" s="98"/>
      <c r="O39" s="99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E39" s="3"/>
      <c r="AF39" s="3"/>
    </row>
    <row r="40" spans="1:32" ht="19.5" customHeight="1">
      <c r="A40" s="69" t="s">
        <v>140</v>
      </c>
      <c r="B40" s="70"/>
      <c r="C40" s="70"/>
      <c r="D40" s="70"/>
      <c r="E40" s="71"/>
      <c r="F40" s="53"/>
      <c r="G40" s="54"/>
      <c r="H40" s="54"/>
      <c r="I40" s="54"/>
      <c r="J40" s="54"/>
      <c r="K40" s="54"/>
      <c r="L40" s="54"/>
      <c r="M40" s="54"/>
      <c r="N40" s="54"/>
      <c r="O40" s="55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E40" s="3"/>
      <c r="AF40" s="3"/>
    </row>
    <row r="41" spans="1:32" ht="19.5" thickBot="1">
      <c r="A41" s="105"/>
      <c r="B41" s="106"/>
      <c r="C41" s="106"/>
      <c r="D41" s="106"/>
      <c r="E41" s="106"/>
      <c r="F41" s="106"/>
      <c r="G41" s="106"/>
      <c r="H41" s="106"/>
      <c r="I41" s="102" t="s">
        <v>15</v>
      </c>
      <c r="J41" s="103"/>
      <c r="K41" s="103"/>
      <c r="L41" s="103"/>
      <c r="M41" s="103"/>
      <c r="N41" s="104"/>
      <c r="O41" s="26">
        <f>O14+O17+O20+O23+O26+O29+O32+O35+O38</f>
        <v>0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E41" s="3"/>
      <c r="AF41" s="3"/>
    </row>
    <row r="42" spans="1:15" ht="16.5" thickTop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</row>
    <row r="43" spans="1:15" ht="18">
      <c r="A43" s="108" t="s">
        <v>139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</row>
    <row r="44" spans="1:15" ht="16.5" thickBot="1">
      <c r="A44" s="100" t="s">
        <v>135</v>
      </c>
      <c r="B44" s="100"/>
      <c r="C44" s="100"/>
      <c r="D44" s="100" t="s">
        <v>121</v>
      </c>
      <c r="E44" s="100"/>
      <c r="F44" s="100"/>
      <c r="G44" s="100"/>
      <c r="H44" s="100"/>
      <c r="I44" s="100"/>
      <c r="J44" s="100" t="s">
        <v>136</v>
      </c>
      <c r="K44" s="100"/>
      <c r="L44" s="100"/>
      <c r="M44" s="100"/>
      <c r="N44" s="100"/>
      <c r="O44" s="100"/>
    </row>
    <row r="45" spans="1:15" ht="15.75" customHeight="1">
      <c r="A45" s="91"/>
      <c r="B45" s="91"/>
      <c r="C45" s="91"/>
      <c r="D45" s="92">
        <f aca="true" t="shared" si="0" ref="D45:D54">IF(A45="","",(VLOOKUP(A45,PerformanceStandards,2)))</f>
      </c>
      <c r="E45" s="92"/>
      <c r="F45" s="92"/>
      <c r="G45" s="92"/>
      <c r="H45" s="92"/>
      <c r="I45" s="92"/>
      <c r="J45" s="90"/>
      <c r="K45" s="90"/>
      <c r="L45" s="90"/>
      <c r="M45" s="90"/>
      <c r="N45" s="90"/>
      <c r="O45" s="90"/>
    </row>
    <row r="46" spans="1:15" ht="15.75" customHeight="1">
      <c r="A46" s="91"/>
      <c r="B46" s="91"/>
      <c r="C46" s="91"/>
      <c r="D46" s="92">
        <f t="shared" si="0"/>
      </c>
      <c r="E46" s="92"/>
      <c r="F46" s="92"/>
      <c r="G46" s="92"/>
      <c r="H46" s="92"/>
      <c r="I46" s="92"/>
      <c r="J46" s="90"/>
      <c r="K46" s="90"/>
      <c r="L46" s="90"/>
      <c r="M46" s="90"/>
      <c r="N46" s="90"/>
      <c r="O46" s="90"/>
    </row>
    <row r="47" spans="1:15" ht="15.75" customHeight="1">
      <c r="A47" s="91"/>
      <c r="B47" s="91"/>
      <c r="C47" s="91"/>
      <c r="D47" s="92">
        <f t="shared" si="0"/>
      </c>
      <c r="E47" s="92"/>
      <c r="F47" s="92"/>
      <c r="G47" s="92"/>
      <c r="H47" s="92"/>
      <c r="I47" s="92"/>
      <c r="J47" s="90"/>
      <c r="K47" s="90"/>
      <c r="L47" s="90"/>
      <c r="M47" s="90"/>
      <c r="N47" s="90"/>
      <c r="O47" s="90"/>
    </row>
    <row r="48" spans="1:15" ht="15.75" customHeight="1">
      <c r="A48" s="91"/>
      <c r="B48" s="91"/>
      <c r="C48" s="91"/>
      <c r="D48" s="92">
        <f t="shared" si="0"/>
      </c>
      <c r="E48" s="92"/>
      <c r="F48" s="92"/>
      <c r="G48" s="92"/>
      <c r="H48" s="92"/>
      <c r="I48" s="92"/>
      <c r="J48" s="90"/>
      <c r="K48" s="90"/>
      <c r="L48" s="90"/>
      <c r="M48" s="90"/>
      <c r="N48" s="90"/>
      <c r="O48" s="90"/>
    </row>
    <row r="49" spans="1:35" ht="15.75" customHeight="1">
      <c r="A49" s="91"/>
      <c r="B49" s="91"/>
      <c r="C49" s="91"/>
      <c r="D49" s="92">
        <f t="shared" si="0"/>
      </c>
      <c r="E49" s="92"/>
      <c r="F49" s="92"/>
      <c r="G49" s="92"/>
      <c r="H49" s="92"/>
      <c r="I49" s="92"/>
      <c r="J49" s="90"/>
      <c r="K49" s="90"/>
      <c r="L49" s="90"/>
      <c r="M49" s="90"/>
      <c r="N49" s="90"/>
      <c r="O49" s="90"/>
      <c r="AB49" s="10" t="s">
        <v>120</v>
      </c>
      <c r="AC49" s="10" t="s">
        <v>121</v>
      </c>
      <c r="AD49" s="10"/>
      <c r="AE49" s="10" t="s">
        <v>122</v>
      </c>
      <c r="AF49" s="10" t="s">
        <v>123</v>
      </c>
      <c r="AG49" s="10" t="s">
        <v>9</v>
      </c>
      <c r="AH49" s="10" t="s">
        <v>125</v>
      </c>
      <c r="AI49" s="10" t="s">
        <v>124</v>
      </c>
    </row>
    <row r="50" spans="1:15" ht="15.75" customHeight="1">
      <c r="A50" s="91"/>
      <c r="B50" s="91"/>
      <c r="C50" s="91"/>
      <c r="D50" s="92">
        <f t="shared" si="0"/>
      </c>
      <c r="E50" s="92"/>
      <c r="F50" s="92"/>
      <c r="G50" s="92"/>
      <c r="H50" s="92"/>
      <c r="I50" s="92"/>
      <c r="J50" s="90"/>
      <c r="K50" s="90"/>
      <c r="L50" s="90"/>
      <c r="M50" s="90"/>
      <c r="N50" s="90"/>
      <c r="O50" s="90"/>
    </row>
    <row r="51" spans="1:36" ht="15.75" customHeight="1">
      <c r="A51" s="91"/>
      <c r="B51" s="91"/>
      <c r="C51" s="91"/>
      <c r="D51" s="92">
        <f t="shared" si="0"/>
      </c>
      <c r="E51" s="92"/>
      <c r="F51" s="92"/>
      <c r="G51" s="92"/>
      <c r="H51" s="92"/>
      <c r="I51" s="92"/>
      <c r="J51" s="90"/>
      <c r="K51" s="90"/>
      <c r="L51" s="90"/>
      <c r="M51" s="90"/>
      <c r="N51" s="90"/>
      <c r="O51" s="90"/>
      <c r="AB51" s="7">
        <v>201</v>
      </c>
      <c r="AC51" s="7" t="s">
        <v>16</v>
      </c>
      <c r="AD51" s="7" t="str">
        <f>CONCATENATE(AB51," - ",AC51)</f>
        <v>201 - Patching of Bituminous Pavements</v>
      </c>
      <c r="AE51" s="7" t="s">
        <v>17</v>
      </c>
      <c r="AF51" s="7" t="s">
        <v>145</v>
      </c>
      <c r="AG51" s="7">
        <v>6</v>
      </c>
      <c r="AH51" s="7">
        <v>11</v>
      </c>
      <c r="AI51" s="7">
        <v>4</v>
      </c>
      <c r="AJ51" s="7">
        <v>1</v>
      </c>
    </row>
    <row r="52" spans="1:36" ht="15.75" customHeight="1">
      <c r="A52" s="91"/>
      <c r="B52" s="91"/>
      <c r="C52" s="91"/>
      <c r="D52" s="92">
        <f t="shared" si="0"/>
      </c>
      <c r="E52" s="92"/>
      <c r="F52" s="92"/>
      <c r="G52" s="92"/>
      <c r="H52" s="92"/>
      <c r="I52" s="92"/>
      <c r="J52" s="90"/>
      <c r="K52" s="90"/>
      <c r="L52" s="90"/>
      <c r="M52" s="90"/>
      <c r="N52" s="90"/>
      <c r="O52" s="90"/>
      <c r="AB52" s="7">
        <v>202</v>
      </c>
      <c r="AC52" s="7" t="s">
        <v>18</v>
      </c>
      <c r="AD52" s="7" t="str">
        <f aca="true" t="shared" si="1" ref="AD52:AD116">CONCATENATE(AB52," - ",AC52)</f>
        <v>202 - Repair of Base Failure</v>
      </c>
      <c r="AE52" s="7" t="s">
        <v>17</v>
      </c>
      <c r="AF52" s="7" t="s">
        <v>145</v>
      </c>
      <c r="AG52" s="7">
        <v>6</v>
      </c>
      <c r="AH52" s="7">
        <v>6.8</v>
      </c>
      <c r="AI52" s="7">
        <v>6.6</v>
      </c>
      <c r="AJ52" s="7">
        <v>1</v>
      </c>
    </row>
    <row r="53" spans="1:36" ht="15.75" customHeight="1">
      <c r="A53" s="91"/>
      <c r="B53" s="91"/>
      <c r="C53" s="91"/>
      <c r="D53" s="92">
        <f t="shared" si="0"/>
      </c>
      <c r="E53" s="92"/>
      <c r="F53" s="92"/>
      <c r="G53" s="92"/>
      <c r="H53" s="92"/>
      <c r="I53" s="92"/>
      <c r="J53" s="90"/>
      <c r="K53" s="90"/>
      <c r="L53" s="90"/>
      <c r="M53" s="90"/>
      <c r="N53" s="90"/>
      <c r="O53" s="90"/>
      <c r="AB53" s="7">
        <v>203</v>
      </c>
      <c r="AC53" s="7" t="s">
        <v>19</v>
      </c>
      <c r="AD53" s="7" t="str">
        <f t="shared" si="1"/>
        <v>203 - Skip Patching</v>
      </c>
      <c r="AE53" s="7" t="s">
        <v>17</v>
      </c>
      <c r="AF53" s="7" t="s">
        <v>145</v>
      </c>
      <c r="AG53" s="7">
        <v>7</v>
      </c>
      <c r="AH53" s="7">
        <v>87</v>
      </c>
      <c r="AI53" s="7">
        <v>0.67</v>
      </c>
      <c r="AJ53" s="7">
        <v>1</v>
      </c>
    </row>
    <row r="54" spans="1:36" ht="15.75" customHeight="1">
      <c r="A54" s="91"/>
      <c r="B54" s="91"/>
      <c r="C54" s="91"/>
      <c r="D54" s="92">
        <f t="shared" si="0"/>
      </c>
      <c r="E54" s="92"/>
      <c r="F54" s="92"/>
      <c r="G54" s="92"/>
      <c r="H54" s="92"/>
      <c r="I54" s="92"/>
      <c r="J54" s="90"/>
      <c r="K54" s="90"/>
      <c r="L54" s="90"/>
      <c r="M54" s="90"/>
      <c r="N54" s="90"/>
      <c r="O54" s="90"/>
      <c r="AB54" s="7">
        <v>204</v>
      </c>
      <c r="AC54" s="7" t="s">
        <v>20</v>
      </c>
      <c r="AD54" s="7" t="str">
        <f t="shared" si="1"/>
        <v>204 - Sealing &amp; Surface Treatment</v>
      </c>
      <c r="AE54" s="7" t="s">
        <v>17</v>
      </c>
      <c r="AF54" s="7" t="s">
        <v>145</v>
      </c>
      <c r="AG54" s="7">
        <v>12</v>
      </c>
      <c r="AH54" s="7">
        <v>110</v>
      </c>
      <c r="AI54" s="7">
        <v>0.83</v>
      </c>
      <c r="AJ54" s="7">
        <v>1</v>
      </c>
    </row>
    <row r="55" spans="10:36" ht="15.75">
      <c r="J55" s="101"/>
      <c r="K55" s="101"/>
      <c r="L55" s="101"/>
      <c r="M55" s="101"/>
      <c r="N55" s="101"/>
      <c r="O55" s="101"/>
      <c r="Y55">
        <v>1</v>
      </c>
      <c r="AB55" s="7">
        <v>205</v>
      </c>
      <c r="AC55" s="7" t="s">
        <v>21</v>
      </c>
      <c r="AD55" s="7" t="str">
        <f t="shared" si="1"/>
        <v>205 - Tack Coat</v>
      </c>
      <c r="AE55" s="7" t="s">
        <v>22</v>
      </c>
      <c r="AF55" s="7" t="s">
        <v>146</v>
      </c>
      <c r="AG55" s="7">
        <v>2</v>
      </c>
      <c r="AH55" s="7">
        <v>295</v>
      </c>
      <c r="AI55" s="7">
        <v>0.05</v>
      </c>
      <c r="AJ55" s="7">
        <v>1</v>
      </c>
    </row>
    <row r="56" spans="25:36" ht="15.75">
      <c r="Y56">
        <v>2</v>
      </c>
      <c r="AB56" s="7">
        <v>206</v>
      </c>
      <c r="AC56" s="7" t="s">
        <v>23</v>
      </c>
      <c r="AD56" s="7" t="str">
        <f t="shared" si="1"/>
        <v>206 - Purchase Order Contract Paving</v>
      </c>
      <c r="AE56" s="7" t="s">
        <v>24</v>
      </c>
      <c r="AF56" s="7" t="s">
        <v>147</v>
      </c>
      <c r="AG56" s="7">
        <v>1</v>
      </c>
      <c r="AH56" s="7"/>
      <c r="AI56" s="7"/>
      <c r="AJ56" s="7">
        <v>2</v>
      </c>
    </row>
    <row r="57" spans="28:39" ht="15.75">
      <c r="AB57" s="9">
        <v>207</v>
      </c>
      <c r="AC57" s="9" t="s">
        <v>113</v>
      </c>
      <c r="AD57" s="7" t="str">
        <f t="shared" si="1"/>
        <v>207 - Hand Patch &amp; Seal with Asph &amp; Agg</v>
      </c>
      <c r="AE57" s="9" t="s">
        <v>17</v>
      </c>
      <c r="AF57" s="9" t="s">
        <v>145</v>
      </c>
      <c r="AG57" s="9">
        <v>9</v>
      </c>
      <c r="AH57" s="9">
        <v>28</v>
      </c>
      <c r="AI57" s="7">
        <v>2.33</v>
      </c>
      <c r="AJ57" s="7">
        <v>1</v>
      </c>
      <c r="AM57" s="8" t="s">
        <v>25</v>
      </c>
    </row>
    <row r="58" spans="28:36" ht="15.75">
      <c r="AB58" s="7">
        <v>208</v>
      </c>
      <c r="AC58" s="7" t="s">
        <v>27</v>
      </c>
      <c r="AD58" s="7" t="str">
        <f t="shared" si="1"/>
        <v>208 - Joint &amp; Crack Sealing in Flexible Pavements</v>
      </c>
      <c r="AE58" s="7" t="s">
        <v>26</v>
      </c>
      <c r="AF58" s="7" t="s">
        <v>148</v>
      </c>
      <c r="AG58" s="7">
        <v>8</v>
      </c>
      <c r="AH58" s="7">
        <v>5500</v>
      </c>
      <c r="AI58" s="7">
        <v>0.01</v>
      </c>
      <c r="AJ58" s="7">
        <v>1</v>
      </c>
    </row>
    <row r="59" spans="28:36" ht="15.75">
      <c r="AB59" s="7">
        <v>209</v>
      </c>
      <c r="AC59" s="7" t="s">
        <v>160</v>
      </c>
      <c r="AD59" s="7" t="str">
        <f t="shared" si="1"/>
        <v>209 - Temporary Patch -- Premix</v>
      </c>
      <c r="AE59" s="7" t="s">
        <v>17</v>
      </c>
      <c r="AF59" s="7" t="s">
        <v>145</v>
      </c>
      <c r="AG59" s="7">
        <v>3</v>
      </c>
      <c r="AH59" s="7">
        <v>2.8</v>
      </c>
      <c r="AI59" s="7">
        <v>8</v>
      </c>
      <c r="AJ59" s="7">
        <v>1</v>
      </c>
    </row>
    <row r="60" spans="28:36" ht="15.75">
      <c r="AB60" s="7">
        <v>241</v>
      </c>
      <c r="AC60" s="7" t="s">
        <v>28</v>
      </c>
      <c r="AD60" s="7" t="str">
        <f t="shared" si="1"/>
        <v>241 - Patching PCC Pavements</v>
      </c>
      <c r="AE60" s="7" t="s">
        <v>29</v>
      </c>
      <c r="AF60" s="7" t="s">
        <v>149</v>
      </c>
      <c r="AG60" s="7">
        <v>11</v>
      </c>
      <c r="AH60" s="7">
        <v>55.5</v>
      </c>
      <c r="AI60" s="7">
        <v>1.5</v>
      </c>
      <c r="AJ60" s="7">
        <v>1</v>
      </c>
    </row>
    <row r="61" spans="28:36" ht="15.75">
      <c r="AB61" s="7">
        <v>244</v>
      </c>
      <c r="AC61" s="7" t="s">
        <v>30</v>
      </c>
      <c r="AD61" s="7" t="str">
        <f t="shared" si="1"/>
        <v>244 - Joint &amp; Crack Sealing in PCC Pavements</v>
      </c>
      <c r="AE61" s="7" t="s">
        <v>26</v>
      </c>
      <c r="AF61" s="7" t="s">
        <v>148</v>
      </c>
      <c r="AG61" s="7">
        <v>4</v>
      </c>
      <c r="AH61" s="7">
        <v>1387.5</v>
      </c>
      <c r="AI61" s="7">
        <v>0.02</v>
      </c>
      <c r="AJ61" s="7">
        <v>1</v>
      </c>
    </row>
    <row r="62" spans="28:36" ht="15.75">
      <c r="AB62" s="7">
        <v>245</v>
      </c>
      <c r="AC62" s="7" t="s">
        <v>31</v>
      </c>
      <c r="AD62" s="7" t="str">
        <f t="shared" si="1"/>
        <v>245 - Surface Repair of PCC Pavements</v>
      </c>
      <c r="AE62" s="7" t="s">
        <v>29</v>
      </c>
      <c r="AF62" s="7" t="s">
        <v>149</v>
      </c>
      <c r="AG62" s="7">
        <v>5</v>
      </c>
      <c r="AH62" s="7">
        <v>55.5</v>
      </c>
      <c r="AI62" s="7">
        <v>0.67</v>
      </c>
      <c r="AJ62" s="7">
        <v>1</v>
      </c>
    </row>
    <row r="63" spans="28:36" ht="15.75">
      <c r="AB63" s="7">
        <v>246</v>
      </c>
      <c r="AC63" s="7" t="s">
        <v>32</v>
      </c>
      <c r="AD63" s="7" t="str">
        <f t="shared" si="1"/>
        <v>246 - Patching PCC Pavements with Premix</v>
      </c>
      <c r="AE63" s="7" t="s">
        <v>17</v>
      </c>
      <c r="AF63" s="7" t="s">
        <v>145</v>
      </c>
      <c r="AG63" s="7">
        <v>5</v>
      </c>
      <c r="AH63" s="7">
        <v>6.25</v>
      </c>
      <c r="AI63" s="7">
        <v>6</v>
      </c>
      <c r="AJ63" s="7">
        <v>1</v>
      </c>
    </row>
    <row r="64" spans="28:36" ht="15.75">
      <c r="AB64" s="7">
        <v>260</v>
      </c>
      <c r="AC64" s="7" t="s">
        <v>33</v>
      </c>
      <c r="AD64" s="7" t="str">
        <f t="shared" si="1"/>
        <v>260 - Stabilization -- Shoulders</v>
      </c>
      <c r="AE64" s="7" t="s">
        <v>17</v>
      </c>
      <c r="AF64" s="7" t="s">
        <v>145</v>
      </c>
      <c r="AG64" s="7">
        <v>9</v>
      </c>
      <c r="AH64" s="7">
        <v>147</v>
      </c>
      <c r="AI64" s="7">
        <v>0.45</v>
      </c>
      <c r="AJ64" s="7">
        <v>1</v>
      </c>
    </row>
    <row r="65" spans="28:36" ht="15.75">
      <c r="AB65" s="7">
        <v>261</v>
      </c>
      <c r="AC65" s="7" t="s">
        <v>34</v>
      </c>
      <c r="AD65" s="7" t="str">
        <f t="shared" si="1"/>
        <v>261 - Stabilization -- Roadway</v>
      </c>
      <c r="AE65" s="7" t="s">
        <v>17</v>
      </c>
      <c r="AF65" s="7" t="s">
        <v>145</v>
      </c>
      <c r="AG65" s="7">
        <v>5</v>
      </c>
      <c r="AH65" s="7">
        <v>74</v>
      </c>
      <c r="AI65" s="7">
        <v>0.5</v>
      </c>
      <c r="AJ65" s="7">
        <v>1</v>
      </c>
    </row>
    <row r="66" spans="28:36" ht="15.75">
      <c r="AB66" s="7">
        <v>262</v>
      </c>
      <c r="AC66" s="7" t="s">
        <v>35</v>
      </c>
      <c r="AD66" s="7" t="str">
        <f t="shared" si="1"/>
        <v>262 - Ditching and Blading -- Unpaved Roadway</v>
      </c>
      <c r="AE66" s="7" t="s">
        <v>36</v>
      </c>
      <c r="AF66" s="7" t="s">
        <v>150</v>
      </c>
      <c r="AG66" s="7">
        <v>4</v>
      </c>
      <c r="AH66" s="7">
        <v>3.5</v>
      </c>
      <c r="AI66" s="7">
        <v>8.8</v>
      </c>
      <c r="AJ66" s="7">
        <v>1</v>
      </c>
    </row>
    <row r="67" spans="28:36" ht="15.75">
      <c r="AB67" s="7">
        <v>263</v>
      </c>
      <c r="AC67" s="7" t="s">
        <v>37</v>
      </c>
      <c r="AD67" s="7" t="str">
        <f t="shared" si="1"/>
        <v>263 - Blading -- Unpaved Roadway</v>
      </c>
      <c r="AE67" s="7" t="s">
        <v>36</v>
      </c>
      <c r="AF67" s="7" t="s">
        <v>150</v>
      </c>
      <c r="AG67" s="7">
        <v>2</v>
      </c>
      <c r="AH67" s="7">
        <v>4.7</v>
      </c>
      <c r="AI67" s="7">
        <v>3.2</v>
      </c>
      <c r="AJ67" s="7">
        <v>1</v>
      </c>
    </row>
    <row r="68" spans="28:36" ht="15.75">
      <c r="AB68" s="7">
        <v>281</v>
      </c>
      <c r="AC68" s="7" t="s">
        <v>38</v>
      </c>
      <c r="AD68" s="7" t="str">
        <f t="shared" si="1"/>
        <v>281 - Minor Drainage Structures</v>
      </c>
      <c r="AE68" s="7" t="s">
        <v>39</v>
      </c>
      <c r="AF68" s="7" t="s">
        <v>119</v>
      </c>
      <c r="AG68" s="7">
        <v>4</v>
      </c>
      <c r="AI68" s="7">
        <v>1</v>
      </c>
      <c r="AJ68" s="7">
        <v>1</v>
      </c>
    </row>
    <row r="69" spans="28:36" ht="15.75">
      <c r="AB69" s="7">
        <v>282</v>
      </c>
      <c r="AC69" s="7" t="s">
        <v>40</v>
      </c>
      <c r="AD69" s="7" t="str">
        <f t="shared" si="1"/>
        <v>282 - Install Pipe Culverts</v>
      </c>
      <c r="AE69" s="7" t="s">
        <v>26</v>
      </c>
      <c r="AF69" s="7" t="s">
        <v>148</v>
      </c>
      <c r="AG69" s="7">
        <v>5</v>
      </c>
      <c r="AH69" s="7">
        <v>45.5</v>
      </c>
      <c r="AI69" s="7">
        <v>0.82</v>
      </c>
      <c r="AJ69" s="7">
        <v>1</v>
      </c>
    </row>
    <row r="70" spans="28:36" ht="15.75">
      <c r="AB70" s="7">
        <v>283</v>
      </c>
      <c r="AC70" s="7" t="s">
        <v>41</v>
      </c>
      <c r="AD70" s="7" t="str">
        <f t="shared" si="1"/>
        <v>283 - Subsurface Drains</v>
      </c>
      <c r="AE70" s="7" t="s">
        <v>26</v>
      </c>
      <c r="AF70" s="7" t="s">
        <v>148</v>
      </c>
      <c r="AG70" s="7">
        <v>5</v>
      </c>
      <c r="AH70" s="7">
        <v>70</v>
      </c>
      <c r="AI70" s="7">
        <v>0.53</v>
      </c>
      <c r="AJ70" s="7">
        <v>1</v>
      </c>
    </row>
    <row r="71" spans="28:36" ht="15.75">
      <c r="AB71" s="7">
        <v>284</v>
      </c>
      <c r="AC71" s="7" t="s">
        <v>42</v>
      </c>
      <c r="AD71" s="7" t="str">
        <f t="shared" si="1"/>
        <v>284 - Dumped Rock Ditches</v>
      </c>
      <c r="AE71" s="7" t="s">
        <v>17</v>
      </c>
      <c r="AF71" s="7" t="s">
        <v>145</v>
      </c>
      <c r="AG71" s="7">
        <v>6</v>
      </c>
      <c r="AH71" s="7">
        <v>46.25</v>
      </c>
      <c r="AI71" s="7">
        <v>0.96</v>
      </c>
      <c r="AJ71" s="7">
        <v>1</v>
      </c>
    </row>
    <row r="72" spans="28:36" ht="15.75">
      <c r="AB72" s="7">
        <v>285</v>
      </c>
      <c r="AC72" s="7" t="s">
        <v>43</v>
      </c>
      <c r="AD72" s="7" t="str">
        <f t="shared" si="1"/>
        <v>285 - Riprapping of Embankments</v>
      </c>
      <c r="AE72" s="7" t="s">
        <v>17</v>
      </c>
      <c r="AF72" s="7" t="s">
        <v>145</v>
      </c>
      <c r="AG72" s="7">
        <v>4</v>
      </c>
      <c r="AH72" s="7">
        <v>32.25</v>
      </c>
      <c r="AI72" s="7">
        <v>0.91</v>
      </c>
      <c r="AJ72" s="7">
        <v>1</v>
      </c>
    </row>
    <row r="73" spans="28:36" ht="15.75">
      <c r="AB73" s="7">
        <v>286</v>
      </c>
      <c r="AC73" s="7" t="s">
        <v>114</v>
      </c>
      <c r="AD73" s="7" t="str">
        <f t="shared" si="1"/>
        <v>286 - Install and Maint of Non-Bridge Structures</v>
      </c>
      <c r="AE73" s="7" t="s">
        <v>39</v>
      </c>
      <c r="AF73" s="7" t="s">
        <v>119</v>
      </c>
      <c r="AG73" s="7">
        <v>5</v>
      </c>
      <c r="AI73" s="7">
        <v>1</v>
      </c>
      <c r="AJ73" s="7">
        <v>1</v>
      </c>
    </row>
    <row r="74" spans="28:36" ht="15.75">
      <c r="AB74" s="7">
        <v>287</v>
      </c>
      <c r="AC74" s="7" t="s">
        <v>44</v>
      </c>
      <c r="AD74" s="7" t="str">
        <f t="shared" si="1"/>
        <v>287 - Removing Ditchline Obstacles</v>
      </c>
      <c r="AE74" s="7" t="s">
        <v>26</v>
      </c>
      <c r="AF74" s="7" t="s">
        <v>148</v>
      </c>
      <c r="AG74" s="7">
        <v>6</v>
      </c>
      <c r="AH74" s="7">
        <v>925</v>
      </c>
      <c r="AI74" s="7">
        <v>0.05</v>
      </c>
      <c r="AJ74" s="7">
        <v>1</v>
      </c>
    </row>
    <row r="75" spans="28:36" ht="15.75">
      <c r="AB75" s="7">
        <v>288</v>
      </c>
      <c r="AC75" s="7" t="s">
        <v>115</v>
      </c>
      <c r="AD75" s="7" t="str">
        <f t="shared" si="1"/>
        <v>288 - Pull Shoulders or Ditches-- Paved Roadway</v>
      </c>
      <c r="AE75" s="7" t="s">
        <v>45</v>
      </c>
      <c r="AF75" s="7" t="s">
        <v>151</v>
      </c>
      <c r="AG75" s="7">
        <v>8</v>
      </c>
      <c r="AH75" s="7">
        <v>2.5</v>
      </c>
      <c r="AI75" s="7">
        <v>23.5</v>
      </c>
      <c r="AJ75" s="7">
        <v>1</v>
      </c>
    </row>
    <row r="76" spans="28:36" ht="15.75">
      <c r="AB76" s="7">
        <v>301</v>
      </c>
      <c r="AC76" s="7" t="s">
        <v>46</v>
      </c>
      <c r="AD76" s="7" t="str">
        <f t="shared" si="1"/>
        <v>301 - Guardrail Maintenance</v>
      </c>
      <c r="AE76" s="7" t="s">
        <v>26</v>
      </c>
      <c r="AF76" s="7" t="s">
        <v>148</v>
      </c>
      <c r="AG76" s="7">
        <v>5</v>
      </c>
      <c r="AH76" s="7">
        <v>160.5</v>
      </c>
      <c r="AI76" s="7">
        <v>0.23</v>
      </c>
      <c r="AJ76" s="7">
        <v>1</v>
      </c>
    </row>
    <row r="77" spans="28:36" ht="15.75">
      <c r="AB77" s="7">
        <v>302</v>
      </c>
      <c r="AC77" s="7" t="s">
        <v>47</v>
      </c>
      <c r="AD77" s="7" t="str">
        <f t="shared" si="1"/>
        <v>302 - Repair/Replace Rights of Way Fence</v>
      </c>
      <c r="AE77" s="7" t="s">
        <v>26</v>
      </c>
      <c r="AF77" s="7" t="s">
        <v>148</v>
      </c>
      <c r="AG77" s="7">
        <v>4</v>
      </c>
      <c r="AH77" s="7">
        <v>296</v>
      </c>
      <c r="AI77" s="7">
        <v>0.1</v>
      </c>
      <c r="AJ77" s="7">
        <v>1</v>
      </c>
    </row>
    <row r="78" spans="28:36" ht="15.75">
      <c r="AB78" s="7">
        <v>303</v>
      </c>
      <c r="AC78" s="7" t="s">
        <v>48</v>
      </c>
      <c r="AD78" s="7" t="str">
        <f t="shared" si="1"/>
        <v>303 - Mowing – Non Expressway</v>
      </c>
      <c r="AE78" s="7" t="s">
        <v>45</v>
      </c>
      <c r="AF78" s="7" t="s">
        <v>151</v>
      </c>
      <c r="AG78" s="7">
        <v>1</v>
      </c>
      <c r="AH78" s="7">
        <v>8.5</v>
      </c>
      <c r="AI78" s="7">
        <v>0.88</v>
      </c>
      <c r="AJ78" s="7">
        <v>1</v>
      </c>
    </row>
    <row r="79" spans="28:36" ht="15.75">
      <c r="AB79" s="7">
        <v>304</v>
      </c>
      <c r="AC79" s="7" t="s">
        <v>50</v>
      </c>
      <c r="AD79" s="7" t="str">
        <f t="shared" si="1"/>
        <v>304 - Brush Control -- Hand</v>
      </c>
      <c r="AE79" s="7" t="s">
        <v>39</v>
      </c>
      <c r="AF79" s="7" t="s">
        <v>119</v>
      </c>
      <c r="AG79" s="7">
        <v>5</v>
      </c>
      <c r="AI79" s="7">
        <v>1</v>
      </c>
      <c r="AJ79" s="7">
        <v>1</v>
      </c>
    </row>
    <row r="80" spans="28:36" ht="15.75">
      <c r="AB80" s="7">
        <v>305</v>
      </c>
      <c r="AC80" s="7" t="s">
        <v>51</v>
      </c>
      <c r="AD80" s="7" t="str">
        <f t="shared" si="1"/>
        <v>305 - Brush Control -- Machine</v>
      </c>
      <c r="AE80" s="7" t="s">
        <v>45</v>
      </c>
      <c r="AF80" s="7" t="s">
        <v>151</v>
      </c>
      <c r="AG80" s="7">
        <v>2</v>
      </c>
      <c r="AH80" s="7">
        <v>3.75</v>
      </c>
      <c r="AI80" s="7">
        <v>4</v>
      </c>
      <c r="AJ80" s="7">
        <v>1</v>
      </c>
    </row>
    <row r="81" spans="28:36" ht="15.75">
      <c r="AB81" s="7">
        <v>306</v>
      </c>
      <c r="AC81" s="7" t="s">
        <v>52</v>
      </c>
      <c r="AD81" s="7" t="str">
        <f t="shared" si="1"/>
        <v>306 - Wildflowers</v>
      </c>
      <c r="AE81" s="7" t="s">
        <v>49</v>
      </c>
      <c r="AF81" s="7" t="s">
        <v>152</v>
      </c>
      <c r="AG81" s="7">
        <v>4</v>
      </c>
      <c r="AH81" s="7">
        <v>3.7</v>
      </c>
      <c r="AI81" s="7">
        <v>8</v>
      </c>
      <c r="AJ81" s="7">
        <v>1</v>
      </c>
    </row>
    <row r="82" spans="28:36" ht="15.75">
      <c r="AB82" s="7">
        <v>307</v>
      </c>
      <c r="AC82" s="7" t="s">
        <v>53</v>
      </c>
      <c r="AD82" s="7" t="str">
        <f t="shared" si="1"/>
        <v>307 - Herbicide Spraying</v>
      </c>
      <c r="AE82" s="7" t="s">
        <v>49</v>
      </c>
      <c r="AF82" s="7" t="s">
        <v>152</v>
      </c>
      <c r="AG82" s="7">
        <v>4</v>
      </c>
      <c r="AH82" s="7">
        <v>17</v>
      </c>
      <c r="AI82" s="7">
        <v>1.78</v>
      </c>
      <c r="AJ82" s="7">
        <v>1</v>
      </c>
    </row>
    <row r="83" spans="28:36" ht="15.75">
      <c r="AB83" s="7">
        <v>308</v>
      </c>
      <c r="AC83" s="7" t="s">
        <v>54</v>
      </c>
      <c r="AD83" s="7" t="str">
        <f t="shared" si="1"/>
        <v>308 - Litter Pickup &amp; Disposal</v>
      </c>
      <c r="AE83" s="7" t="s">
        <v>55</v>
      </c>
      <c r="AF83" s="7" t="s">
        <v>153</v>
      </c>
      <c r="AG83" s="7">
        <v>4</v>
      </c>
      <c r="AH83" s="7">
        <v>65</v>
      </c>
      <c r="AI83" s="7">
        <v>0.46</v>
      </c>
      <c r="AJ83" s="7">
        <v>1</v>
      </c>
    </row>
    <row r="84" spans="28:36" ht="15.75">
      <c r="AB84" s="7">
        <v>309</v>
      </c>
      <c r="AC84" s="7" t="s">
        <v>56</v>
      </c>
      <c r="AD84" s="7" t="str">
        <f t="shared" si="1"/>
        <v>309 - Rest Area Maintenance</v>
      </c>
      <c r="AE84" s="7" t="s">
        <v>39</v>
      </c>
      <c r="AF84" s="7" t="s">
        <v>119</v>
      </c>
      <c r="AI84" s="7">
        <v>1</v>
      </c>
      <c r="AJ84" s="7">
        <v>3</v>
      </c>
    </row>
    <row r="85" spans="28:36" ht="15.75">
      <c r="AB85" s="7">
        <v>310</v>
      </c>
      <c r="AC85" s="7" t="s">
        <v>116</v>
      </c>
      <c r="AD85" s="7" t="str">
        <f t="shared" si="1"/>
        <v>310 - Dead Animal - Not Deer - Pickup/Removal</v>
      </c>
      <c r="AE85" s="7" t="s">
        <v>39</v>
      </c>
      <c r="AF85" s="7" t="s">
        <v>119</v>
      </c>
      <c r="AG85" s="7">
        <v>1</v>
      </c>
      <c r="AI85" s="7">
        <v>1</v>
      </c>
      <c r="AJ85" s="7">
        <v>1</v>
      </c>
    </row>
    <row r="86" spans="28:36" ht="15.75">
      <c r="AB86" s="7">
        <v>312</v>
      </c>
      <c r="AC86" s="7" t="s">
        <v>57</v>
      </c>
      <c r="AD86" s="7" t="str">
        <f t="shared" si="1"/>
        <v>312 - Litter Disposal/Support (Non-DOH Forces)</v>
      </c>
      <c r="AE86" s="7" t="s">
        <v>39</v>
      </c>
      <c r="AF86" s="7" t="s">
        <v>119</v>
      </c>
      <c r="AG86" s="7">
        <v>2</v>
      </c>
      <c r="AI86" s="7">
        <v>1</v>
      </c>
      <c r="AJ86" s="7">
        <v>1</v>
      </c>
    </row>
    <row r="87" spans="28:36" ht="15.75">
      <c r="AB87" s="7">
        <v>313</v>
      </c>
      <c r="AC87" s="7" t="s">
        <v>58</v>
      </c>
      <c r="AD87" s="7" t="str">
        <f t="shared" si="1"/>
        <v>313 - Contract/Hired Maintenance</v>
      </c>
      <c r="AE87" s="7" t="s">
        <v>24</v>
      </c>
      <c r="AF87" s="7" t="s">
        <v>147</v>
      </c>
      <c r="AG87" s="7"/>
      <c r="AH87" s="7"/>
      <c r="AI87" s="7"/>
      <c r="AJ87" s="7">
        <v>2</v>
      </c>
    </row>
    <row r="88" spans="28:36" ht="15.75">
      <c r="AB88" s="7">
        <v>314</v>
      </c>
      <c r="AC88" s="7" t="s">
        <v>59</v>
      </c>
      <c r="AD88" s="7" t="str">
        <f t="shared" si="1"/>
        <v>314 - Supervision -- Work Release Program</v>
      </c>
      <c r="AE88" s="7" t="s">
        <v>39</v>
      </c>
      <c r="AF88" s="7" t="s">
        <v>119</v>
      </c>
      <c r="AG88" s="7"/>
      <c r="AH88" s="7"/>
      <c r="AI88" s="7">
        <v>1</v>
      </c>
      <c r="AJ88" s="7">
        <v>3</v>
      </c>
    </row>
    <row r="89" spans="28:36" ht="15.75">
      <c r="AB89" s="7">
        <v>315</v>
      </c>
      <c r="AC89" s="7" t="s">
        <v>60</v>
      </c>
      <c r="AD89" s="7" t="str">
        <f t="shared" si="1"/>
        <v>315 - Dead Deer -- Pickup/Removal</v>
      </c>
      <c r="AE89" s="7" t="s">
        <v>39</v>
      </c>
      <c r="AF89" s="7" t="s">
        <v>119</v>
      </c>
      <c r="AG89" s="7">
        <v>2</v>
      </c>
      <c r="AH89" s="7"/>
      <c r="AI89" s="7">
        <v>1</v>
      </c>
      <c r="AJ89" s="7">
        <v>1</v>
      </c>
    </row>
    <row r="90" spans="9:36" ht="15.75">
      <c r="I90" s="52" t="s">
        <v>161</v>
      </c>
      <c r="AB90" s="7">
        <v>316</v>
      </c>
      <c r="AC90" s="7" t="s">
        <v>61</v>
      </c>
      <c r="AD90" s="7" t="str">
        <f t="shared" si="1"/>
        <v>316 - Hand Mowing/Trimming</v>
      </c>
      <c r="AE90" s="7" t="s">
        <v>39</v>
      </c>
      <c r="AF90" s="7" t="s">
        <v>119</v>
      </c>
      <c r="AG90" s="7">
        <v>1</v>
      </c>
      <c r="AH90" s="7"/>
      <c r="AI90" s="7">
        <v>1</v>
      </c>
      <c r="AJ90" s="7">
        <v>1</v>
      </c>
    </row>
    <row r="91" spans="28:36" ht="15.75">
      <c r="AB91" s="7">
        <v>317</v>
      </c>
      <c r="AC91" s="7" t="s">
        <v>62</v>
      </c>
      <c r="AD91" s="7" t="str">
        <f t="shared" si="1"/>
        <v>317 - Mowing - Expressway (Interstate/APD)</v>
      </c>
      <c r="AE91" s="7" t="s">
        <v>49</v>
      </c>
      <c r="AF91" s="7" t="s">
        <v>152</v>
      </c>
      <c r="AG91" s="7">
        <v>1</v>
      </c>
      <c r="AH91" s="7">
        <v>23</v>
      </c>
      <c r="AI91" s="7">
        <v>0.32</v>
      </c>
      <c r="AJ91" s="7">
        <v>1</v>
      </c>
    </row>
    <row r="92" spans="28:36" ht="15.75">
      <c r="AB92" s="7">
        <v>341</v>
      </c>
      <c r="AC92" s="7" t="s">
        <v>63</v>
      </c>
      <c r="AD92" s="7" t="str">
        <f t="shared" si="1"/>
        <v>341 - Mechanical Application of SRIC Materials</v>
      </c>
      <c r="AE92" s="7" t="s">
        <v>17</v>
      </c>
      <c r="AF92" s="7" t="s">
        <v>145</v>
      </c>
      <c r="AG92" s="7">
        <v>1</v>
      </c>
      <c r="AH92" s="7">
        <v>23.25</v>
      </c>
      <c r="AI92" s="7">
        <v>0.32</v>
      </c>
      <c r="AJ92" s="7">
        <v>1</v>
      </c>
    </row>
    <row r="93" spans="28:36" ht="15.75">
      <c r="AB93" s="7">
        <v>342</v>
      </c>
      <c r="AC93" s="7" t="s">
        <v>64</v>
      </c>
      <c r="AD93" s="7" t="str">
        <f t="shared" si="1"/>
        <v>342 - Snow Plowing and Blowing</v>
      </c>
      <c r="AE93" s="7" t="s">
        <v>39</v>
      </c>
      <c r="AF93" s="7" t="s">
        <v>119</v>
      </c>
      <c r="AG93" s="7">
        <v>1</v>
      </c>
      <c r="AH93" s="7"/>
      <c r="AI93" s="7">
        <v>1</v>
      </c>
      <c r="AJ93" s="7">
        <v>1</v>
      </c>
    </row>
    <row r="94" spans="28:36" ht="15.75">
      <c r="AB94" s="7">
        <v>343</v>
      </c>
      <c r="AC94" s="7" t="s">
        <v>65</v>
      </c>
      <c r="AD94" s="7" t="str">
        <f t="shared" si="1"/>
        <v>343 - Snow Fence</v>
      </c>
      <c r="AE94" s="7" t="s">
        <v>26</v>
      </c>
      <c r="AF94" s="7" t="s">
        <v>148</v>
      </c>
      <c r="AG94" s="7">
        <v>5</v>
      </c>
      <c r="AH94" s="7">
        <v>925</v>
      </c>
      <c r="AI94" s="7">
        <v>0.04</v>
      </c>
      <c r="AJ94" s="7">
        <v>1</v>
      </c>
    </row>
    <row r="95" spans="28:36" ht="15.75">
      <c r="AB95" s="7">
        <v>344</v>
      </c>
      <c r="AC95" s="7" t="s">
        <v>66</v>
      </c>
      <c r="AD95" s="7" t="str">
        <f t="shared" si="1"/>
        <v>344 - Post Storm Cleanup</v>
      </c>
      <c r="AE95" s="7" t="s">
        <v>39</v>
      </c>
      <c r="AF95" s="7" t="s">
        <v>119</v>
      </c>
      <c r="AG95" s="7">
        <v>4</v>
      </c>
      <c r="AH95" s="7"/>
      <c r="AI95" s="7">
        <v>1</v>
      </c>
      <c r="AJ95" s="7">
        <v>1</v>
      </c>
    </row>
    <row r="96" spans="28:36" ht="15.75">
      <c r="AB96" s="7">
        <v>345</v>
      </c>
      <c r="AC96" s="7" t="s">
        <v>67</v>
      </c>
      <c r="AD96" s="7" t="str">
        <f t="shared" si="1"/>
        <v>345 - SRIC Support Operations</v>
      </c>
      <c r="AE96" s="7" t="s">
        <v>39</v>
      </c>
      <c r="AF96" s="7" t="s">
        <v>119</v>
      </c>
      <c r="AG96" s="7"/>
      <c r="AH96" s="7"/>
      <c r="AI96" s="7">
        <v>1</v>
      </c>
      <c r="AJ96" s="7">
        <v>3</v>
      </c>
    </row>
    <row r="97" spans="28:36" ht="15.75">
      <c r="AB97" s="7">
        <v>361</v>
      </c>
      <c r="AC97" s="7" t="s">
        <v>68</v>
      </c>
      <c r="AD97" s="7" t="str">
        <f t="shared" si="1"/>
        <v>361 - Coding and Spotting</v>
      </c>
      <c r="AE97" s="7" t="s">
        <v>69</v>
      </c>
      <c r="AF97" s="7" t="s">
        <v>150</v>
      </c>
      <c r="AG97" s="7">
        <v>3</v>
      </c>
      <c r="AH97" s="7">
        <v>7.4</v>
      </c>
      <c r="AI97" s="7">
        <v>3</v>
      </c>
      <c r="AJ97" s="7">
        <v>1</v>
      </c>
    </row>
    <row r="98" spans="28:36" ht="15.75">
      <c r="AB98" s="7">
        <v>363</v>
      </c>
      <c r="AC98" s="7" t="s">
        <v>70</v>
      </c>
      <c r="AD98" s="7" t="str">
        <f t="shared" si="1"/>
        <v>363 - Pavement Markings</v>
      </c>
      <c r="AE98" s="7" t="s">
        <v>39</v>
      </c>
      <c r="AF98" s="7" t="s">
        <v>119</v>
      </c>
      <c r="AG98" s="7">
        <v>3</v>
      </c>
      <c r="AH98" s="7"/>
      <c r="AI98" s="7">
        <v>1</v>
      </c>
      <c r="AJ98" s="7">
        <v>1</v>
      </c>
    </row>
    <row r="99" spans="28:36" ht="15.75">
      <c r="AB99" s="7">
        <v>364</v>
      </c>
      <c r="AC99" s="7" t="s">
        <v>71</v>
      </c>
      <c r="AD99" s="7" t="str">
        <f t="shared" si="1"/>
        <v>364 - Sign Installation/Maintenance</v>
      </c>
      <c r="AE99" s="7" t="s">
        <v>39</v>
      </c>
      <c r="AF99" s="7" t="s">
        <v>119</v>
      </c>
      <c r="AG99" s="7">
        <v>3</v>
      </c>
      <c r="AH99" s="7"/>
      <c r="AI99" s="7">
        <v>1</v>
      </c>
      <c r="AJ99" s="7">
        <v>1</v>
      </c>
    </row>
    <row r="100" spans="28:36" ht="15.75">
      <c r="AB100" s="7">
        <v>365</v>
      </c>
      <c r="AC100" s="7" t="s">
        <v>72</v>
      </c>
      <c r="AD100" s="7" t="str">
        <f t="shared" si="1"/>
        <v>365 - Illumination Devices and Signals</v>
      </c>
      <c r="AE100" s="7" t="s">
        <v>39</v>
      </c>
      <c r="AF100" s="7" t="s">
        <v>119</v>
      </c>
      <c r="AG100" s="7">
        <v>1</v>
      </c>
      <c r="AH100" s="7"/>
      <c r="AI100" s="7">
        <v>1</v>
      </c>
      <c r="AJ100" s="7">
        <v>1</v>
      </c>
    </row>
    <row r="101" spans="28:36" ht="15.75">
      <c r="AB101" s="7">
        <v>366</v>
      </c>
      <c r="AC101" s="7" t="s">
        <v>73</v>
      </c>
      <c r="AD101" s="7" t="str">
        <f t="shared" si="1"/>
        <v>366 - Impact Attenuators</v>
      </c>
      <c r="AE101" s="7" t="s">
        <v>74</v>
      </c>
      <c r="AF101" s="7" t="s">
        <v>154</v>
      </c>
      <c r="AG101" s="7">
        <v>5</v>
      </c>
      <c r="AH101" s="7">
        <v>1.85</v>
      </c>
      <c r="AI101" s="7">
        <v>20</v>
      </c>
      <c r="AJ101" s="7">
        <v>1</v>
      </c>
    </row>
    <row r="102" spans="28:36" ht="15.75">
      <c r="AB102" s="7">
        <v>368</v>
      </c>
      <c r="AC102" s="7" t="s">
        <v>75</v>
      </c>
      <c r="AD102" s="7" t="str">
        <f t="shared" si="1"/>
        <v>368 - Roadway Striping (Yellow)</v>
      </c>
      <c r="AE102" s="7" t="s">
        <v>69</v>
      </c>
      <c r="AF102" s="7" t="s">
        <v>150</v>
      </c>
      <c r="AG102" s="7">
        <v>6</v>
      </c>
      <c r="AH102" s="7">
        <v>34.25</v>
      </c>
      <c r="AI102" s="7">
        <v>1.3</v>
      </c>
      <c r="AJ102" s="7">
        <v>1</v>
      </c>
    </row>
    <row r="103" spans="28:36" ht="15.75">
      <c r="AB103" s="7">
        <v>369</v>
      </c>
      <c r="AC103" s="7" t="s">
        <v>76</v>
      </c>
      <c r="AD103" s="7" t="str">
        <f t="shared" si="1"/>
        <v>369 - Roadway Striping (White)</v>
      </c>
      <c r="AE103" s="7" t="s">
        <v>69</v>
      </c>
      <c r="AF103" s="7" t="s">
        <v>150</v>
      </c>
      <c r="AG103" s="7">
        <v>6</v>
      </c>
      <c r="AH103" s="7">
        <v>42.55</v>
      </c>
      <c r="AI103" s="7">
        <v>1.04</v>
      </c>
      <c r="AJ103" s="7">
        <v>1</v>
      </c>
    </row>
    <row r="104" spans="28:36" ht="15.75">
      <c r="AB104" s="7">
        <v>381</v>
      </c>
      <c r="AC104" s="7" t="s">
        <v>77</v>
      </c>
      <c r="AD104" s="7" t="str">
        <f t="shared" si="1"/>
        <v>381 - Bridge Repair, Maintenance and Construction</v>
      </c>
      <c r="AE104" s="7" t="s">
        <v>39</v>
      </c>
      <c r="AF104" s="7" t="s">
        <v>119</v>
      </c>
      <c r="AG104" s="7"/>
      <c r="AH104" s="7"/>
      <c r="AI104" s="7">
        <v>1</v>
      </c>
      <c r="AJ104" s="7">
        <v>3</v>
      </c>
    </row>
    <row r="105" spans="28:36" ht="15.75">
      <c r="AB105" s="7">
        <v>382</v>
      </c>
      <c r="AC105" s="7" t="s">
        <v>78</v>
      </c>
      <c r="AD105" s="7" t="str">
        <f t="shared" si="1"/>
        <v>382 - Bridge Inspection and Analysis</v>
      </c>
      <c r="AE105" s="7" t="s">
        <v>39</v>
      </c>
      <c r="AF105" s="7" t="s">
        <v>119</v>
      </c>
      <c r="AG105" s="7">
        <v>10</v>
      </c>
      <c r="AH105" s="7"/>
      <c r="AI105" s="7">
        <v>1</v>
      </c>
      <c r="AJ105" s="7">
        <v>1</v>
      </c>
    </row>
    <row r="106" spans="28:36" ht="15.75">
      <c r="AB106" s="7">
        <v>383</v>
      </c>
      <c r="AC106" s="7" t="s">
        <v>79</v>
      </c>
      <c r="AD106" s="7" t="str">
        <f t="shared" si="1"/>
        <v>383 - Bridge Design</v>
      </c>
      <c r="AE106" s="7" t="s">
        <v>39</v>
      </c>
      <c r="AF106" s="7" t="s">
        <v>119</v>
      </c>
      <c r="AG106" s="7">
        <v>2</v>
      </c>
      <c r="AH106" s="7"/>
      <c r="AI106" s="7">
        <v>1</v>
      </c>
      <c r="AJ106" s="7">
        <v>1</v>
      </c>
    </row>
    <row r="107" spans="28:36" ht="15.75">
      <c r="AB107" s="7">
        <v>384</v>
      </c>
      <c r="AC107" s="7" t="s">
        <v>80</v>
      </c>
      <c r="AD107" s="7" t="str">
        <f t="shared" si="1"/>
        <v>384 - Cleaning and Painting</v>
      </c>
      <c r="AE107" s="7" t="s">
        <v>39</v>
      </c>
      <c r="AF107" s="7" t="s">
        <v>119</v>
      </c>
      <c r="AG107" s="7">
        <v>5</v>
      </c>
      <c r="AH107" s="7"/>
      <c r="AI107" s="7">
        <v>1</v>
      </c>
      <c r="AJ107" s="7">
        <v>1</v>
      </c>
    </row>
    <row r="108" spans="28:36" ht="15.75">
      <c r="AB108" s="7">
        <v>385</v>
      </c>
      <c r="AC108" s="7" t="s">
        <v>81</v>
      </c>
      <c r="AD108" s="7" t="str">
        <f t="shared" si="1"/>
        <v>385 - Repair and Realigment of Bearing Devices</v>
      </c>
      <c r="AE108" s="7" t="s">
        <v>39</v>
      </c>
      <c r="AF108" s="7" t="s">
        <v>119</v>
      </c>
      <c r="AG108" s="7">
        <v>5</v>
      </c>
      <c r="AH108" s="7"/>
      <c r="AI108" s="7">
        <v>1</v>
      </c>
      <c r="AJ108" s="7">
        <v>1</v>
      </c>
    </row>
    <row r="109" spans="28:36" ht="15.75">
      <c r="AB109" s="7">
        <v>386</v>
      </c>
      <c r="AC109" s="7" t="s">
        <v>86</v>
      </c>
      <c r="AD109" s="7" t="str">
        <f t="shared" si="1"/>
        <v>386 - Repair/Replacement of Expansion Dam Seals</v>
      </c>
      <c r="AE109" s="7" t="s">
        <v>39</v>
      </c>
      <c r="AF109" s="7" t="s">
        <v>119</v>
      </c>
      <c r="AG109" s="7">
        <v>5</v>
      </c>
      <c r="AH109" s="7"/>
      <c r="AI109" s="7">
        <v>1</v>
      </c>
      <c r="AJ109" s="7">
        <v>1</v>
      </c>
    </row>
    <row r="110" spans="28:36" ht="15.75">
      <c r="AB110" s="7">
        <v>387</v>
      </c>
      <c r="AC110" s="7" t="s">
        <v>82</v>
      </c>
      <c r="AD110" s="7" t="str">
        <f t="shared" si="1"/>
        <v>387 - Sealing of Concrete Bridge Decks</v>
      </c>
      <c r="AE110" s="7" t="s">
        <v>39</v>
      </c>
      <c r="AF110" s="7" t="s">
        <v>119</v>
      </c>
      <c r="AG110" s="7">
        <v>5</v>
      </c>
      <c r="AH110" s="7"/>
      <c r="AI110" s="7">
        <v>1</v>
      </c>
      <c r="AJ110" s="7">
        <v>1</v>
      </c>
    </row>
    <row r="111" spans="28:36" ht="15.75">
      <c r="AB111" s="7">
        <v>388</v>
      </c>
      <c r="AC111" s="7" t="s">
        <v>117</v>
      </c>
      <c r="AD111" s="7" t="str">
        <f t="shared" si="1"/>
        <v>388 - Seal of Bridge Concrete Substructure Units</v>
      </c>
      <c r="AE111" s="7" t="s">
        <v>39</v>
      </c>
      <c r="AF111" s="7" t="s">
        <v>119</v>
      </c>
      <c r="AG111" s="7">
        <v>4</v>
      </c>
      <c r="AH111" s="7"/>
      <c r="AI111" s="7">
        <v>1</v>
      </c>
      <c r="AJ111" s="7">
        <v>1</v>
      </c>
    </row>
    <row r="112" spans="28:36" ht="15.75">
      <c r="AB112" s="7">
        <v>389</v>
      </c>
      <c r="AC112" s="7" t="s">
        <v>83</v>
      </c>
      <c r="AD112" s="7" t="str">
        <f t="shared" si="1"/>
        <v>389 - Bridge Washing</v>
      </c>
      <c r="AE112" s="7" t="s">
        <v>39</v>
      </c>
      <c r="AF112" s="7" t="s">
        <v>119</v>
      </c>
      <c r="AG112" s="7">
        <v>5</v>
      </c>
      <c r="AH112" s="7"/>
      <c r="AI112" s="7">
        <v>1</v>
      </c>
      <c r="AJ112" s="7">
        <v>1</v>
      </c>
    </row>
    <row r="113" spans="28:36" ht="15.75">
      <c r="AB113" s="7">
        <v>390</v>
      </c>
      <c r="AC113" s="7" t="s">
        <v>84</v>
      </c>
      <c r="AD113" s="7" t="str">
        <f t="shared" si="1"/>
        <v>390 - Opening of Bridge Drainage Systems</v>
      </c>
      <c r="AE113" s="7" t="s">
        <v>39</v>
      </c>
      <c r="AF113" s="7" t="s">
        <v>119</v>
      </c>
      <c r="AG113" s="7">
        <v>3</v>
      </c>
      <c r="AH113" s="7"/>
      <c r="AI113" s="7">
        <v>1</v>
      </c>
      <c r="AJ113" s="7">
        <v>1</v>
      </c>
    </row>
    <row r="114" spans="28:36" ht="15.75">
      <c r="AB114" s="7">
        <v>391</v>
      </c>
      <c r="AC114" s="7" t="s">
        <v>85</v>
      </c>
      <c r="AD114" s="7" t="str">
        <f t="shared" si="1"/>
        <v>391 - Scour/Erosion and Riprapping at Bridges</v>
      </c>
      <c r="AE114" s="7" t="s">
        <v>39</v>
      </c>
      <c r="AF114" s="7" t="s">
        <v>119</v>
      </c>
      <c r="AG114" s="7">
        <v>4</v>
      </c>
      <c r="AH114" s="7"/>
      <c r="AI114" s="7">
        <v>1</v>
      </c>
      <c r="AJ114" s="7">
        <v>1</v>
      </c>
    </row>
    <row r="115" spans="28:36" ht="15.75">
      <c r="AB115" s="7">
        <v>401</v>
      </c>
      <c r="AC115" s="7" t="s">
        <v>158</v>
      </c>
      <c r="AD115" s="7" t="s">
        <v>156</v>
      </c>
      <c r="AE115" s="7" t="s">
        <v>157</v>
      </c>
      <c r="AF115" s="7" t="s">
        <v>149</v>
      </c>
      <c r="AG115" s="7">
        <v>4</v>
      </c>
      <c r="AH115" s="7">
        <v>1500</v>
      </c>
      <c r="AI115" s="7">
        <v>0.02</v>
      </c>
      <c r="AJ115" s="7">
        <v>1</v>
      </c>
    </row>
    <row r="116" spans="28:36" ht="15.75">
      <c r="AB116" s="7">
        <v>402</v>
      </c>
      <c r="AC116" s="7" t="s">
        <v>87</v>
      </c>
      <c r="AD116" s="7" t="str">
        <f t="shared" si="1"/>
        <v>402 - Sweeping</v>
      </c>
      <c r="AE116" s="7" t="s">
        <v>39</v>
      </c>
      <c r="AF116" s="7" t="s">
        <v>119</v>
      </c>
      <c r="AG116" s="7">
        <v>3</v>
      </c>
      <c r="AH116" s="7"/>
      <c r="AI116" s="7">
        <v>1</v>
      </c>
      <c r="AJ116" s="7">
        <v>1</v>
      </c>
    </row>
    <row r="117" spans="28:36" ht="15.75">
      <c r="AB117" s="7">
        <v>403</v>
      </c>
      <c r="AC117" s="7" t="s">
        <v>88</v>
      </c>
      <c r="AD117" s="7" t="str">
        <f aca="true" t="shared" si="2" ref="AD117:AD142">CONCATENATE(AB117," - ",AC117)</f>
        <v>403 - Tunnel Maintenance</v>
      </c>
      <c r="AE117" s="7" t="s">
        <v>39</v>
      </c>
      <c r="AF117" s="7" t="s">
        <v>119</v>
      </c>
      <c r="AG117" s="7">
        <v>4</v>
      </c>
      <c r="AH117" s="7"/>
      <c r="AI117" s="7">
        <v>1</v>
      </c>
      <c r="AJ117" s="7">
        <v>1</v>
      </c>
    </row>
    <row r="118" spans="28:36" ht="15.75">
      <c r="AB118" s="7">
        <v>404</v>
      </c>
      <c r="AC118" s="7" t="s">
        <v>89</v>
      </c>
      <c r="AD118" s="7" t="str">
        <f t="shared" si="2"/>
        <v>404 - Emergency Services</v>
      </c>
      <c r="AE118" s="7" t="s">
        <v>39</v>
      </c>
      <c r="AF118" s="7" t="s">
        <v>119</v>
      </c>
      <c r="AG118" s="7"/>
      <c r="AH118" s="7"/>
      <c r="AI118" s="7">
        <v>1</v>
      </c>
      <c r="AJ118" s="7">
        <v>3</v>
      </c>
    </row>
    <row r="119" spans="28:36" ht="15.75">
      <c r="AB119" s="7">
        <v>405</v>
      </c>
      <c r="AC119" s="7" t="s">
        <v>90</v>
      </c>
      <c r="AD119" s="7" t="str">
        <f t="shared" si="2"/>
        <v>405 - Steel Piling Installation</v>
      </c>
      <c r="AE119" s="7" t="s">
        <v>26</v>
      </c>
      <c r="AF119" s="7" t="s">
        <v>148</v>
      </c>
      <c r="AG119" s="7">
        <v>5</v>
      </c>
      <c r="AH119" s="7">
        <v>231.5</v>
      </c>
      <c r="AI119" s="7">
        <v>0.16</v>
      </c>
      <c r="AJ119" s="7">
        <v>1</v>
      </c>
    </row>
    <row r="120" spans="28:36" ht="15.75">
      <c r="AB120" s="7">
        <v>406</v>
      </c>
      <c r="AC120" s="7" t="s">
        <v>91</v>
      </c>
      <c r="AD120" s="7" t="str">
        <f t="shared" si="2"/>
        <v>406 - Unclassified Excavation</v>
      </c>
      <c r="AE120" s="7" t="s">
        <v>17</v>
      </c>
      <c r="AF120" s="7" t="s">
        <v>145</v>
      </c>
      <c r="AG120" s="7">
        <v>8</v>
      </c>
      <c r="AH120" s="7">
        <v>337</v>
      </c>
      <c r="AI120" s="7">
        <v>0.18</v>
      </c>
      <c r="AJ120" s="7">
        <v>1</v>
      </c>
    </row>
    <row r="121" spans="28:36" ht="15.75">
      <c r="AB121" s="7">
        <v>407</v>
      </c>
      <c r="AC121" s="7" t="s">
        <v>92</v>
      </c>
      <c r="AD121" s="7" t="str">
        <f t="shared" si="2"/>
        <v>407 - Non-Annual Plan Employee Hours</v>
      </c>
      <c r="AE121" s="7" t="s">
        <v>39</v>
      </c>
      <c r="AF121" s="7" t="s">
        <v>119</v>
      </c>
      <c r="AG121" s="7"/>
      <c r="AH121" s="7"/>
      <c r="AI121" s="7">
        <v>1</v>
      </c>
      <c r="AJ121" s="7">
        <v>3</v>
      </c>
    </row>
    <row r="122" spans="28:36" ht="15.75">
      <c r="AB122" s="7">
        <v>408</v>
      </c>
      <c r="AC122" s="7" t="s">
        <v>93</v>
      </c>
      <c r="AD122" s="7" t="str">
        <f t="shared" si="2"/>
        <v>408 - Miscellaneous Maintenance</v>
      </c>
      <c r="AE122" s="7" t="s">
        <v>39</v>
      </c>
      <c r="AF122" s="7" t="s">
        <v>119</v>
      </c>
      <c r="AG122" s="7"/>
      <c r="AH122" s="7"/>
      <c r="AI122" s="7">
        <v>1</v>
      </c>
      <c r="AJ122" s="7">
        <v>3</v>
      </c>
    </row>
    <row r="123" spans="28:36" ht="15.75">
      <c r="AB123" s="7">
        <v>409</v>
      </c>
      <c r="AC123" s="7" t="s">
        <v>94</v>
      </c>
      <c r="AD123" s="7" t="str">
        <f t="shared" si="2"/>
        <v>409 - Placing PCC</v>
      </c>
      <c r="AE123" s="7" t="s">
        <v>95</v>
      </c>
      <c r="AF123" s="7" t="s">
        <v>155</v>
      </c>
      <c r="AG123" s="7">
        <v>5</v>
      </c>
      <c r="AH123" s="7">
        <v>4.65</v>
      </c>
      <c r="AI123" s="7">
        <v>8</v>
      </c>
      <c r="AJ123" s="7">
        <v>1</v>
      </c>
    </row>
    <row r="124" spans="28:36" ht="15.75">
      <c r="AB124" s="7">
        <v>410</v>
      </c>
      <c r="AC124" s="7" t="s">
        <v>96</v>
      </c>
      <c r="AD124" s="7" t="str">
        <f t="shared" si="2"/>
        <v>410 - Erosion/Pollution Control</v>
      </c>
      <c r="AE124" s="7" t="s">
        <v>39</v>
      </c>
      <c r="AF124" s="7" t="s">
        <v>119</v>
      </c>
      <c r="AG124" s="7"/>
      <c r="AH124" s="7"/>
      <c r="AI124" s="7">
        <v>1</v>
      </c>
      <c r="AJ124" s="7">
        <v>3</v>
      </c>
    </row>
    <row r="125" spans="28:36" ht="15.75">
      <c r="AB125" s="7">
        <v>411</v>
      </c>
      <c r="AC125" s="7" t="s">
        <v>97</v>
      </c>
      <c r="AD125" s="7" t="str">
        <f t="shared" si="2"/>
        <v>411 - Hauling Materials -  Premix and Stone</v>
      </c>
      <c r="AE125" s="7" t="s">
        <v>69</v>
      </c>
      <c r="AF125" s="7" t="s">
        <v>150</v>
      </c>
      <c r="AG125" s="7">
        <v>1</v>
      </c>
      <c r="AH125" s="7">
        <v>139</v>
      </c>
      <c r="AI125" s="7">
        <v>0.05</v>
      </c>
      <c r="AJ125" s="7">
        <v>1</v>
      </c>
    </row>
    <row r="126" spans="28:36" ht="15.75">
      <c r="AB126" s="7">
        <v>529</v>
      </c>
      <c r="AC126" s="7" t="s">
        <v>98</v>
      </c>
      <c r="AD126" s="7" t="str">
        <f t="shared" si="2"/>
        <v>529 - Repair of Hired/Rented Equipment</v>
      </c>
      <c r="AE126" s="7" t="s">
        <v>39</v>
      </c>
      <c r="AF126" s="7" t="s">
        <v>119</v>
      </c>
      <c r="AG126" s="7"/>
      <c r="AH126" s="7"/>
      <c r="AI126" s="7">
        <v>1</v>
      </c>
      <c r="AJ126" s="7">
        <v>3</v>
      </c>
    </row>
    <row r="127" spans="28:36" ht="15.75">
      <c r="AB127" s="7">
        <v>535</v>
      </c>
      <c r="AC127" s="7" t="s">
        <v>118</v>
      </c>
      <c r="AD127" s="7" t="str">
        <f t="shared" si="2"/>
        <v>535 - Mount/Dismount Attach to Equip for Temp Use</v>
      </c>
      <c r="AE127" s="9" t="s">
        <v>39</v>
      </c>
      <c r="AF127" s="7" t="s">
        <v>119</v>
      </c>
      <c r="AG127" s="7"/>
      <c r="AH127" s="7"/>
      <c r="AI127" s="7">
        <v>1</v>
      </c>
      <c r="AJ127" s="7">
        <v>3</v>
      </c>
    </row>
    <row r="128" spans="28:36" ht="15.75">
      <c r="AB128" s="7">
        <v>539</v>
      </c>
      <c r="AC128" s="7" t="s">
        <v>99</v>
      </c>
      <c r="AD128" s="7" t="str">
        <f t="shared" si="2"/>
        <v>539 - Support Equipment Repair</v>
      </c>
      <c r="AE128" s="7" t="s">
        <v>39</v>
      </c>
      <c r="AF128" s="7" t="s">
        <v>119</v>
      </c>
      <c r="AG128" s="7"/>
      <c r="AH128" s="7"/>
      <c r="AI128" s="7">
        <v>1</v>
      </c>
      <c r="AJ128" s="7">
        <v>3</v>
      </c>
    </row>
    <row r="129" spans="28:36" ht="15.75">
      <c r="AB129" s="7">
        <v>540</v>
      </c>
      <c r="AC129" s="7" t="s">
        <v>100</v>
      </c>
      <c r="AD129" s="7" t="str">
        <f t="shared" si="2"/>
        <v>540 - Fueling Service</v>
      </c>
      <c r="AE129" s="7" t="s">
        <v>39</v>
      </c>
      <c r="AF129" s="7" t="s">
        <v>119</v>
      </c>
      <c r="AG129" s="7"/>
      <c r="AH129" s="7"/>
      <c r="AI129" s="7">
        <v>1</v>
      </c>
      <c r="AJ129" s="7">
        <v>3</v>
      </c>
    </row>
    <row r="130" spans="28:36" ht="15.75">
      <c r="AB130" s="7">
        <v>547</v>
      </c>
      <c r="AC130" s="7" t="s">
        <v>101</v>
      </c>
      <c r="AD130" s="7" t="str">
        <f t="shared" si="2"/>
        <v>547 - Houskeeping and Security</v>
      </c>
      <c r="AE130" s="7" t="s">
        <v>39</v>
      </c>
      <c r="AF130" s="7" t="s">
        <v>119</v>
      </c>
      <c r="AG130" s="7"/>
      <c r="AH130" s="7"/>
      <c r="AI130" s="7">
        <v>1</v>
      </c>
      <c r="AJ130" s="7">
        <v>3</v>
      </c>
    </row>
    <row r="131" spans="28:36" ht="15.75">
      <c r="AB131" s="7">
        <v>548</v>
      </c>
      <c r="AC131" s="7" t="s">
        <v>130</v>
      </c>
      <c r="AD131" s="7" t="str">
        <f t="shared" si="2"/>
        <v>548 - Bldg and Grnd Maint by Shop Personnel</v>
      </c>
      <c r="AE131" s="7" t="s">
        <v>39</v>
      </c>
      <c r="AF131" s="7" t="s">
        <v>119</v>
      </c>
      <c r="AG131" s="7"/>
      <c r="AH131" s="7"/>
      <c r="AI131" s="7">
        <v>1</v>
      </c>
      <c r="AJ131" s="7">
        <v>3</v>
      </c>
    </row>
    <row r="132" spans="28:36" ht="15.75">
      <c r="AB132" s="7">
        <v>562</v>
      </c>
      <c r="AC132" s="7" t="s">
        <v>102</v>
      </c>
      <c r="AD132" s="7" t="str">
        <f t="shared" si="2"/>
        <v>562 - Equipment Shop Utilities</v>
      </c>
      <c r="AE132" s="7" t="s">
        <v>24</v>
      </c>
      <c r="AF132" s="7" t="s">
        <v>147</v>
      </c>
      <c r="AG132" s="7"/>
      <c r="AH132" s="7"/>
      <c r="AI132" s="7"/>
      <c r="AJ132" s="7">
        <v>2</v>
      </c>
    </row>
    <row r="133" spans="28:36" ht="15.75">
      <c r="AB133" s="9">
        <v>801</v>
      </c>
      <c r="AC133" s="9" t="s">
        <v>103</v>
      </c>
      <c r="AD133" s="7" t="str">
        <f t="shared" si="2"/>
        <v>801 - Organization Overhead</v>
      </c>
      <c r="AE133" s="9" t="s">
        <v>39</v>
      </c>
      <c r="AF133" s="7" t="s">
        <v>119</v>
      </c>
      <c r="AG133" s="7">
        <v>3</v>
      </c>
      <c r="AH133" s="7"/>
      <c r="AI133" s="7">
        <v>1</v>
      </c>
      <c r="AJ133" s="7">
        <v>1</v>
      </c>
    </row>
    <row r="134" spans="28:36" ht="15.75">
      <c r="AB134" s="9">
        <v>803</v>
      </c>
      <c r="AC134" s="9" t="s">
        <v>104</v>
      </c>
      <c r="AD134" s="7" t="str">
        <f t="shared" si="2"/>
        <v>803 - Leave Time</v>
      </c>
      <c r="AE134" s="9" t="s">
        <v>39</v>
      </c>
      <c r="AF134" s="7" t="s">
        <v>119</v>
      </c>
      <c r="AG134" s="7"/>
      <c r="AH134" s="7"/>
      <c r="AI134" s="7">
        <v>1</v>
      </c>
      <c r="AJ134" s="7">
        <v>3</v>
      </c>
    </row>
    <row r="135" spans="28:36" ht="15.75">
      <c r="AB135" s="9">
        <v>807</v>
      </c>
      <c r="AC135" s="9" t="s">
        <v>105</v>
      </c>
      <c r="AD135" s="7" t="str">
        <f t="shared" si="2"/>
        <v>807 - Grievance -- Maintenance Work Force</v>
      </c>
      <c r="AE135" s="9" t="s">
        <v>39</v>
      </c>
      <c r="AF135" s="7" t="s">
        <v>119</v>
      </c>
      <c r="AG135" s="7"/>
      <c r="AH135" s="7"/>
      <c r="AI135" s="7">
        <v>1</v>
      </c>
      <c r="AJ135" s="7">
        <v>3</v>
      </c>
    </row>
    <row r="136" spans="28:36" ht="15.75">
      <c r="AB136" s="9">
        <v>809</v>
      </c>
      <c r="AC136" s="9" t="s">
        <v>106</v>
      </c>
      <c r="AD136" s="7" t="str">
        <f t="shared" si="2"/>
        <v>809 - Training</v>
      </c>
      <c r="AE136" s="9" t="s">
        <v>39</v>
      </c>
      <c r="AF136" s="7" t="s">
        <v>119</v>
      </c>
      <c r="AG136" s="7"/>
      <c r="AH136" s="7"/>
      <c r="AI136" s="7">
        <v>1</v>
      </c>
      <c r="AJ136" s="7">
        <v>3</v>
      </c>
    </row>
    <row r="137" spans="28:36" ht="15.75">
      <c r="AB137" s="9">
        <v>811</v>
      </c>
      <c r="AC137" s="9" t="s">
        <v>107</v>
      </c>
      <c r="AD137" s="7" t="str">
        <f t="shared" si="2"/>
        <v>811 - Unproductive Equipment</v>
      </c>
      <c r="AE137" s="9" t="s">
        <v>24</v>
      </c>
      <c r="AF137" s="9" t="s">
        <v>147</v>
      </c>
      <c r="AG137" s="7"/>
      <c r="AH137" s="7"/>
      <c r="AI137" s="7"/>
      <c r="AJ137" s="7">
        <v>2</v>
      </c>
    </row>
    <row r="138" spans="28:36" ht="15.75">
      <c r="AB138" s="9">
        <v>812</v>
      </c>
      <c r="AC138" s="9" t="s">
        <v>108</v>
      </c>
      <c r="AD138" s="7" t="str">
        <f t="shared" si="2"/>
        <v>812 - Rents and Miscellaneous Expenses</v>
      </c>
      <c r="AE138" s="9" t="s">
        <v>24</v>
      </c>
      <c r="AF138" s="9" t="s">
        <v>147</v>
      </c>
      <c r="AG138" s="7"/>
      <c r="AH138" s="7"/>
      <c r="AI138" s="7"/>
      <c r="AJ138" s="7">
        <v>2</v>
      </c>
    </row>
    <row r="139" spans="28:36" ht="15.75">
      <c r="AB139" s="9">
        <v>813</v>
      </c>
      <c r="AC139" s="9" t="s">
        <v>109</v>
      </c>
      <c r="AD139" s="7" t="str">
        <f t="shared" si="2"/>
        <v>813 - Flagging</v>
      </c>
      <c r="AE139" s="9" t="s">
        <v>39</v>
      </c>
      <c r="AF139" s="7" t="s">
        <v>119</v>
      </c>
      <c r="AG139" s="7">
        <v>1</v>
      </c>
      <c r="AH139" s="7"/>
      <c r="AI139" s="7">
        <v>1</v>
      </c>
      <c r="AJ139" s="7">
        <v>1</v>
      </c>
    </row>
    <row r="140" spans="28:36" ht="15.75">
      <c r="AB140" s="9">
        <v>814</v>
      </c>
      <c r="AC140" s="9" t="s">
        <v>110</v>
      </c>
      <c r="AD140" s="7" t="str">
        <f t="shared" si="2"/>
        <v>814 - Handling of Materials (Non-SRIC)</v>
      </c>
      <c r="AE140" s="9" t="s">
        <v>39</v>
      </c>
      <c r="AF140" s="7" t="s">
        <v>119</v>
      </c>
      <c r="AG140" s="7">
        <v>2</v>
      </c>
      <c r="AH140" s="7"/>
      <c r="AI140" s="7">
        <v>1</v>
      </c>
      <c r="AJ140" s="7">
        <v>1</v>
      </c>
    </row>
    <row r="141" spans="28:36" ht="15.75">
      <c r="AB141" s="9">
        <v>815</v>
      </c>
      <c r="AC141" s="9" t="s">
        <v>111</v>
      </c>
      <c r="AD141" s="7" t="str">
        <f t="shared" si="2"/>
        <v>815 - Cleaning of Equipment</v>
      </c>
      <c r="AE141" s="9" t="s">
        <v>39</v>
      </c>
      <c r="AF141" s="7" t="s">
        <v>119</v>
      </c>
      <c r="AG141" s="7">
        <v>2</v>
      </c>
      <c r="AH141" s="7"/>
      <c r="AI141" s="7">
        <v>1</v>
      </c>
      <c r="AJ141" s="7">
        <v>1</v>
      </c>
    </row>
    <row r="142" spans="28:36" ht="15.75">
      <c r="AB142" s="9">
        <v>816</v>
      </c>
      <c r="AC142" s="9" t="s">
        <v>112</v>
      </c>
      <c r="AD142" s="7" t="str">
        <f t="shared" si="2"/>
        <v>816 - Building and Grounds</v>
      </c>
      <c r="AE142" s="9" t="s">
        <v>39</v>
      </c>
      <c r="AF142" s="7" t="s">
        <v>119</v>
      </c>
      <c r="AG142" s="7"/>
      <c r="AH142" s="7"/>
      <c r="AI142" s="7">
        <v>1</v>
      </c>
      <c r="AJ142" s="7">
        <v>3</v>
      </c>
    </row>
    <row r="144" ht="15.75">
      <c r="AJ144" s="7">
        <f>COUNTA(AJ51:AJ142)</f>
        <v>92</v>
      </c>
    </row>
    <row r="153" spans="34:35" ht="15.75">
      <c r="AH153">
        <v>1</v>
      </c>
      <c r="AI153" t="s">
        <v>128</v>
      </c>
    </row>
    <row r="154" spans="34:35" ht="15.75">
      <c r="AH154">
        <v>2</v>
      </c>
      <c r="AI154" t="s">
        <v>126</v>
      </c>
    </row>
    <row r="155" spans="34:35" ht="15.75">
      <c r="AH155">
        <v>3</v>
      </c>
      <c r="AI155" t="s">
        <v>127</v>
      </c>
    </row>
  </sheetData>
  <sheetProtection password="C4C4" sheet="1" selectLockedCells="1"/>
  <mergeCells count="165">
    <mergeCell ref="A5:C5"/>
    <mergeCell ref="E5:F5"/>
    <mergeCell ref="A1:C1"/>
    <mergeCell ref="F1:N1"/>
    <mergeCell ref="K2:M2"/>
    <mergeCell ref="J3:K3"/>
    <mergeCell ref="A2:D4"/>
    <mergeCell ref="E2:G4"/>
    <mergeCell ref="H2:H4"/>
    <mergeCell ref="L3:O3"/>
    <mergeCell ref="K11:L11"/>
    <mergeCell ref="M11:N11"/>
    <mergeCell ref="K12:L12"/>
    <mergeCell ref="M12:N12"/>
    <mergeCell ref="A6:G6"/>
    <mergeCell ref="A7:G7"/>
    <mergeCell ref="F13:I13"/>
    <mergeCell ref="A13:E13"/>
    <mergeCell ref="K13:L13"/>
    <mergeCell ref="M13:N13"/>
    <mergeCell ref="B9:G10"/>
    <mergeCell ref="H9:O10"/>
    <mergeCell ref="A11:B12"/>
    <mergeCell ref="C11:C12"/>
    <mergeCell ref="D11:E12"/>
    <mergeCell ref="F11:I12"/>
    <mergeCell ref="M17:N18"/>
    <mergeCell ref="O17:O18"/>
    <mergeCell ref="A18:B18"/>
    <mergeCell ref="A14:B14"/>
    <mergeCell ref="C14:C15"/>
    <mergeCell ref="D14:E15"/>
    <mergeCell ref="F14:I14"/>
    <mergeCell ref="M14:N15"/>
    <mergeCell ref="O14:O15"/>
    <mergeCell ref="A15:B15"/>
    <mergeCell ref="D20:E21"/>
    <mergeCell ref="F20:I20"/>
    <mergeCell ref="F18:I18"/>
    <mergeCell ref="K18:L18"/>
    <mergeCell ref="K15:L15"/>
    <mergeCell ref="A17:B17"/>
    <mergeCell ref="C17:C18"/>
    <mergeCell ref="D17:E18"/>
    <mergeCell ref="F17:I17"/>
    <mergeCell ref="F15:I15"/>
    <mergeCell ref="M26:N27"/>
    <mergeCell ref="M29:N30"/>
    <mergeCell ref="O26:O27"/>
    <mergeCell ref="A27:B27"/>
    <mergeCell ref="A23:B23"/>
    <mergeCell ref="C23:C24"/>
    <mergeCell ref="D23:E24"/>
    <mergeCell ref="F23:I23"/>
    <mergeCell ref="M23:N24"/>
    <mergeCell ref="O23:O24"/>
    <mergeCell ref="O29:O30"/>
    <mergeCell ref="A30:B30"/>
    <mergeCell ref="F30:I30"/>
    <mergeCell ref="K30:L30"/>
    <mergeCell ref="A29:B29"/>
    <mergeCell ref="C29:C30"/>
    <mergeCell ref="D29:E30"/>
    <mergeCell ref="F29:I29"/>
    <mergeCell ref="M32:N33"/>
    <mergeCell ref="O32:O33"/>
    <mergeCell ref="A33:B33"/>
    <mergeCell ref="F33:I33"/>
    <mergeCell ref="K33:L33"/>
    <mergeCell ref="C32:C33"/>
    <mergeCell ref="D32:E33"/>
    <mergeCell ref="F32:I32"/>
    <mergeCell ref="M35:N36"/>
    <mergeCell ref="O35:O36"/>
    <mergeCell ref="M38:N38"/>
    <mergeCell ref="F39:I39"/>
    <mergeCell ref="F35:I35"/>
    <mergeCell ref="F36:I36"/>
    <mergeCell ref="K36:L36"/>
    <mergeCell ref="A44:C44"/>
    <mergeCell ref="D44:I44"/>
    <mergeCell ref="A38:B39"/>
    <mergeCell ref="C38:E39"/>
    <mergeCell ref="F38:I38"/>
    <mergeCell ref="C35:C36"/>
    <mergeCell ref="D35:E36"/>
    <mergeCell ref="A36:B36"/>
    <mergeCell ref="A37:E37"/>
    <mergeCell ref="A40:E40"/>
    <mergeCell ref="A50:C50"/>
    <mergeCell ref="D50:I50"/>
    <mergeCell ref="I41:N41"/>
    <mergeCell ref="A41:H41"/>
    <mergeCell ref="A42:O42"/>
    <mergeCell ref="J47:O47"/>
    <mergeCell ref="A45:C45"/>
    <mergeCell ref="D45:I45"/>
    <mergeCell ref="J45:O45"/>
    <mergeCell ref="A43:O43"/>
    <mergeCell ref="D48:I48"/>
    <mergeCell ref="A47:C47"/>
    <mergeCell ref="D47:I47"/>
    <mergeCell ref="J44:O44"/>
    <mergeCell ref="J55:O55"/>
    <mergeCell ref="A52:C52"/>
    <mergeCell ref="D52:I52"/>
    <mergeCell ref="J52:O52"/>
    <mergeCell ref="A53:C53"/>
    <mergeCell ref="D53:I53"/>
    <mergeCell ref="A54:C54"/>
    <mergeCell ref="D54:I54"/>
    <mergeCell ref="J54:O54"/>
    <mergeCell ref="A51:C51"/>
    <mergeCell ref="D51:I51"/>
    <mergeCell ref="J51:O51"/>
    <mergeCell ref="J53:O53"/>
    <mergeCell ref="J50:O50"/>
    <mergeCell ref="J7:N7"/>
    <mergeCell ref="F37:O37"/>
    <mergeCell ref="F34:O34"/>
    <mergeCell ref="F31:O31"/>
    <mergeCell ref="F28:O28"/>
    <mergeCell ref="F25:O25"/>
    <mergeCell ref="D49:I49"/>
    <mergeCell ref="J46:O46"/>
    <mergeCell ref="K39:O39"/>
    <mergeCell ref="A16:E16"/>
    <mergeCell ref="F16:O16"/>
    <mergeCell ref="A19:E19"/>
    <mergeCell ref="A22:E22"/>
    <mergeCell ref="F19:O19"/>
    <mergeCell ref="F22:O22"/>
    <mergeCell ref="M20:N21"/>
    <mergeCell ref="K21:L21"/>
    <mergeCell ref="A20:B20"/>
    <mergeCell ref="C20:C21"/>
    <mergeCell ref="A34:E34"/>
    <mergeCell ref="A31:E31"/>
    <mergeCell ref="A32:B32"/>
    <mergeCell ref="A35:B35"/>
    <mergeCell ref="J48:O48"/>
    <mergeCell ref="A49:C49"/>
    <mergeCell ref="J49:O49"/>
    <mergeCell ref="A46:C46"/>
    <mergeCell ref="D46:I46"/>
    <mergeCell ref="A48:C48"/>
    <mergeCell ref="F27:I27"/>
    <mergeCell ref="K27:L27"/>
    <mergeCell ref="K24:L24"/>
    <mergeCell ref="A26:B26"/>
    <mergeCell ref="C26:C27"/>
    <mergeCell ref="F26:I26"/>
    <mergeCell ref="F24:I24"/>
    <mergeCell ref="A24:B24"/>
    <mergeCell ref="D26:E27"/>
    <mergeCell ref="F40:O40"/>
    <mergeCell ref="J5:J6"/>
    <mergeCell ref="K5:O6"/>
    <mergeCell ref="J4:K4"/>
    <mergeCell ref="L4:O4"/>
    <mergeCell ref="A28:E28"/>
    <mergeCell ref="O20:O21"/>
    <mergeCell ref="A21:B21"/>
    <mergeCell ref="F21:I21"/>
    <mergeCell ref="A25:E25"/>
  </mergeCells>
  <conditionalFormatting sqref="O41">
    <cfRule type="cellIs" priority="1" dxfId="0" operator="lessThanOrEqual" stopIfTrue="1">
      <formula>0.9*$H$7</formula>
    </cfRule>
    <cfRule type="cellIs" priority="2" dxfId="0" operator="greaterThan" stopIfTrue="1">
      <formula>$H$7</formula>
    </cfRule>
  </conditionalFormatting>
  <dataValidations count="7">
    <dataValidation type="whole" allowBlank="1" showInputMessage="1" showErrorMessage="1" prompt="Enter Days Employees are Unavailable" sqref="M13">
      <formula1>0</formula1>
      <formula2>E65510</formula2>
    </dataValidation>
    <dataValidation type="list" allowBlank="1" showInputMessage="1" showErrorMessage="1" promptTitle="Activity Code" prompt="Pick Your Activity Code" sqref="H57">
      <formula1>ActivityCodes</formula1>
    </dataValidation>
    <dataValidation type="list" showInputMessage="1" showErrorMessage="1" promptTitle="Activity" prompt="Select Your Activity Code" sqref="A32 A35 A45:A54 A23 A20 A14:B14 A17 A26 A29">
      <formula1>ActivityCodes</formula1>
    </dataValidation>
    <dataValidation type="list" showInputMessage="1" showErrorMessage="1" promptTitle="Choose Estimate Type" prompt="1: Quantity known&#10;2: Crew Days known" sqref="A27:B27 A36:B36 A24:B24 A21:B21 A18:B18 A15:B15 A30:B30 A33:B33">
      <formula1>EstType</formula1>
    </dataValidation>
    <dataValidation type="whole" allowBlank="1" showInputMessage="1" showErrorMessage="1" promptTitle="Unavailable Time" prompt="Estimate Persons Unavailable for Work" sqref="K13">
      <formula1>0</formula1>
      <formula2>30</formula2>
    </dataValidation>
    <dataValidation type="list" allowBlank="1" showInputMessage="1" showErrorMessage="1" sqref="O7">
      <formula1>"8,10"</formula1>
    </dataValidation>
    <dataValidation type="whole" allowBlank="1" showInputMessage="1" showErrorMessage="1" sqref="A5:C5">
      <formula1>1</formula1>
      <formula2>60</formula2>
    </dataValidation>
  </dataValidations>
  <hyperlinks>
    <hyperlink ref="I90" r:id="rId1" display="../../policies/DOH/Section V  Highway Operations/DOH0507.pdf#nameddest=Chapter6"/>
  </hyperlinks>
  <printOptions horizontalCentered="1" verticalCentered="1"/>
  <pageMargins left="0.27" right="0.23" top="0.51" bottom="0.38" header="0.16" footer="0.2"/>
  <pageSetup horizontalDpi="300" verticalDpi="300" orientation="portrait" paperSize="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Schedule Worksheet</dc:title>
  <dc:subject/>
  <dc:creator/>
  <cp:keywords/>
  <dc:description/>
  <cp:lastModifiedBy>Maner, David L</cp:lastModifiedBy>
  <cp:lastPrinted>2006-05-10T17:27:11Z</cp:lastPrinted>
  <dcterms:created xsi:type="dcterms:W3CDTF">2001-03-12T13:09:20Z</dcterms:created>
  <dcterms:modified xsi:type="dcterms:W3CDTF">2011-09-15T19:06:56Z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ead Organization">
    <vt:lpwstr>Maintenance</vt:lpwstr>
  </property>
  <property fmtid="{D5CDD505-2E9C-101B-9397-08002B2CF9AE}" pid="3" name="ContentType">
    <vt:lpwstr>DOT Forms</vt:lpwstr>
  </property>
  <property fmtid="{D5CDD505-2E9C-101B-9397-08002B2CF9AE}" pid="4" name="Description of Form">
    <vt:lpwstr>&lt;p align=center&gt;Maintenance Schedule Worksheet&lt;/p&gt;
&lt;p align=center&gt;Republished: 11/1/2000&lt;/p&gt;
&lt;p align=left&gt;&lt;b&gt;&lt;u&gt;APPLICATION&lt;/u&gt;: &lt;/b&gt;Form OM-41, Maintenance Schedule Worksheet, is a maintenance organization's work plan for one week. It includes the wo</vt:lpwstr>
  </property>
  <property fmtid="{D5CDD505-2E9C-101B-9397-08002B2CF9AE}" pid="5" name="Form Number">
    <vt:lpwstr>OM-41</vt:lpwstr>
  </property>
  <property fmtid="{D5CDD505-2E9C-101B-9397-08002B2CF9AE}" pid="6" name="Retention">
    <vt:lpwstr/>
  </property>
  <property fmtid="{D5CDD505-2E9C-101B-9397-08002B2CF9AE}" pid="7" name="showonfrontpage">
    <vt:lpwstr>0</vt:lpwstr>
  </property>
  <property fmtid="{D5CDD505-2E9C-101B-9397-08002B2CF9AE}" pid="8" name="WhatsNew">
    <vt:lpwstr>0</vt:lpwstr>
  </property>
  <property fmtid="{D5CDD505-2E9C-101B-9397-08002B2CF9AE}" pid="9" name="Description0">
    <vt:lpwstr>Form OM-41, Maintenance Schedule Worksheet, is a maintenance organization's work plan for one week</vt:lpwstr>
  </property>
  <property fmtid="{D5CDD505-2E9C-101B-9397-08002B2CF9AE}" pid="10" name="LeadOrg">
    <vt:lpwstr>Maintenance</vt:lpwstr>
  </property>
  <property fmtid="{D5CDD505-2E9C-101B-9397-08002B2CF9AE}" pid="11" name="FormNumber">
    <vt:lpwstr>OM-41</vt:lpwstr>
  </property>
  <property fmtid="{D5CDD505-2E9C-101B-9397-08002B2CF9AE}" pid="12" name="FormType">
    <vt:lpwstr>Internal DOH Form</vt:lpwstr>
  </property>
</Properties>
</file>